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UFSM - 2025\POLI - PINTURA BLOCOS C, D e E\LICITAÇÃO\"/>
    </mc:Choice>
  </mc:AlternateContent>
  <xr:revisionPtr revIDLastSave="0" documentId="13_ncr:1_{A60ED744-7DCD-436A-B397-C0478B4FC2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definedNames>
    <definedName name="_xlnm.Print_Area" localSheetId="0">'Orçamento Sintético'!$A$1:$N$110</definedName>
    <definedName name="_xlnm.Print_Titles" localSheetId="0">'Orçamento Sintético'!$1:$5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0" i="1" l="1"/>
  <c r="M60" i="1" s="1"/>
  <c r="L82" i="1"/>
  <c r="L66" i="1"/>
  <c r="K66" i="1"/>
  <c r="J66" i="1"/>
  <c r="L65" i="1"/>
  <c r="K65" i="1"/>
  <c r="M65" i="1" s="1"/>
  <c r="J65" i="1"/>
  <c r="L64" i="1"/>
  <c r="K64" i="1"/>
  <c r="M64" i="1" s="1"/>
  <c r="J64" i="1"/>
  <c r="L63" i="1"/>
  <c r="K63" i="1"/>
  <c r="J63" i="1"/>
  <c r="L62" i="1"/>
  <c r="K62" i="1"/>
  <c r="M62" i="1" s="1"/>
  <c r="J62" i="1"/>
  <c r="L61" i="1"/>
  <c r="K61" i="1"/>
  <c r="J61" i="1"/>
  <c r="L60" i="1"/>
  <c r="J60" i="1"/>
  <c r="L59" i="1"/>
  <c r="K59" i="1"/>
  <c r="J59" i="1"/>
  <c r="L39" i="1"/>
  <c r="K39" i="1"/>
  <c r="J39" i="1"/>
  <c r="L38" i="1"/>
  <c r="K38" i="1"/>
  <c r="M38" i="1" s="1"/>
  <c r="J38" i="1"/>
  <c r="L37" i="1"/>
  <c r="K37" i="1"/>
  <c r="J37" i="1"/>
  <c r="L36" i="1"/>
  <c r="K36" i="1"/>
  <c r="J36" i="1"/>
  <c r="L35" i="1"/>
  <c r="K35" i="1"/>
  <c r="J35" i="1"/>
  <c r="L34" i="1"/>
  <c r="K34" i="1"/>
  <c r="M34" i="1" s="1"/>
  <c r="J34" i="1"/>
  <c r="L32" i="1"/>
  <c r="K32" i="1"/>
  <c r="M32" i="1" s="1"/>
  <c r="J32" i="1"/>
  <c r="L31" i="1"/>
  <c r="K31" i="1"/>
  <c r="M31" i="1" s="1"/>
  <c r="J31" i="1"/>
  <c r="L30" i="1"/>
  <c r="K30" i="1"/>
  <c r="M30" i="1" s="1"/>
  <c r="J30" i="1"/>
  <c r="L29" i="1"/>
  <c r="K29" i="1"/>
  <c r="M29" i="1" s="1"/>
  <c r="J29" i="1"/>
  <c r="L28" i="1"/>
  <c r="K28" i="1"/>
  <c r="J28" i="1"/>
  <c r="L27" i="1"/>
  <c r="K27" i="1"/>
  <c r="M27" i="1" s="1"/>
  <c r="N27" i="1" s="1"/>
  <c r="J27" i="1"/>
  <c r="L26" i="1"/>
  <c r="K26" i="1"/>
  <c r="J26" i="1"/>
  <c r="L25" i="1"/>
  <c r="K25" i="1"/>
  <c r="M25" i="1" s="1"/>
  <c r="J25" i="1"/>
  <c r="L24" i="1"/>
  <c r="K24" i="1"/>
  <c r="M24" i="1" s="1"/>
  <c r="N24" i="1" s="1"/>
  <c r="J24" i="1"/>
  <c r="L23" i="1"/>
  <c r="K23" i="1"/>
  <c r="M23" i="1" s="1"/>
  <c r="J23" i="1"/>
  <c r="L77" i="1"/>
  <c r="K77" i="1"/>
  <c r="M77" i="1" s="1"/>
  <c r="J77" i="1"/>
  <c r="L76" i="1"/>
  <c r="K76" i="1"/>
  <c r="J76" i="1"/>
  <c r="L75" i="1"/>
  <c r="K75" i="1"/>
  <c r="J75" i="1"/>
  <c r="L73" i="1"/>
  <c r="K73" i="1"/>
  <c r="J73" i="1"/>
  <c r="L72" i="1"/>
  <c r="K72" i="1"/>
  <c r="J72" i="1"/>
  <c r="L71" i="1"/>
  <c r="K71" i="1"/>
  <c r="M71" i="1" s="1"/>
  <c r="J71" i="1"/>
  <c r="L70" i="1"/>
  <c r="K70" i="1"/>
  <c r="J70" i="1"/>
  <c r="L69" i="1"/>
  <c r="K69" i="1"/>
  <c r="J69" i="1"/>
  <c r="L68" i="1"/>
  <c r="K68" i="1"/>
  <c r="M68" i="1" s="1"/>
  <c r="J68" i="1"/>
  <c r="L55" i="1"/>
  <c r="K55" i="1"/>
  <c r="J55" i="1"/>
  <c r="L54" i="1"/>
  <c r="K54" i="1"/>
  <c r="J54" i="1"/>
  <c r="L53" i="1"/>
  <c r="K53" i="1"/>
  <c r="M53" i="1" s="1"/>
  <c r="J53" i="1"/>
  <c r="L52" i="1"/>
  <c r="K52" i="1"/>
  <c r="J52" i="1"/>
  <c r="L51" i="1"/>
  <c r="K51" i="1"/>
  <c r="J51" i="1"/>
  <c r="L50" i="1"/>
  <c r="K50" i="1"/>
  <c r="M50" i="1" s="1"/>
  <c r="J50" i="1"/>
  <c r="L48" i="1"/>
  <c r="K48" i="1"/>
  <c r="J48" i="1"/>
  <c r="L47" i="1"/>
  <c r="K47" i="1"/>
  <c r="M47" i="1" s="1"/>
  <c r="J47" i="1"/>
  <c r="L46" i="1"/>
  <c r="K46" i="1"/>
  <c r="M46" i="1" s="1"/>
  <c r="J46" i="1"/>
  <c r="L45" i="1"/>
  <c r="K45" i="1"/>
  <c r="J45" i="1"/>
  <c r="L44" i="1"/>
  <c r="K44" i="1"/>
  <c r="J44" i="1"/>
  <c r="L43" i="1"/>
  <c r="K43" i="1"/>
  <c r="M43" i="1" s="1"/>
  <c r="N43" i="1" s="1"/>
  <c r="J43" i="1"/>
  <c r="L19" i="1"/>
  <c r="K19" i="1"/>
  <c r="J19" i="1"/>
  <c r="L18" i="1"/>
  <c r="K18" i="1"/>
  <c r="M18" i="1" s="1"/>
  <c r="J18" i="1"/>
  <c r="L17" i="1"/>
  <c r="K17" i="1"/>
  <c r="M17" i="1" s="1"/>
  <c r="J17" i="1"/>
  <c r="L15" i="1"/>
  <c r="K15" i="1"/>
  <c r="M15" i="1" s="1"/>
  <c r="M14" i="1" s="1"/>
  <c r="N14" i="1" s="1"/>
  <c r="J15" i="1"/>
  <c r="L13" i="1"/>
  <c r="K13" i="1"/>
  <c r="J13" i="1"/>
  <c r="L11" i="1"/>
  <c r="K11" i="1"/>
  <c r="J11" i="1"/>
  <c r="L10" i="1"/>
  <c r="K10" i="1"/>
  <c r="M10" i="1" s="1"/>
  <c r="J10" i="1"/>
  <c r="L8" i="1"/>
  <c r="K8" i="1"/>
  <c r="J8" i="1"/>
  <c r="E100" i="1"/>
  <c r="E95" i="1"/>
  <c r="E93" i="1"/>
  <c r="E88" i="1"/>
  <c r="M69" i="1" l="1"/>
  <c r="M8" i="1"/>
  <c r="M7" i="1" s="1"/>
  <c r="M76" i="1"/>
  <c r="N76" i="1" s="1"/>
  <c r="M11" i="1"/>
  <c r="M9" i="1" s="1"/>
  <c r="M48" i="1"/>
  <c r="N48" i="1" s="1"/>
  <c r="M72" i="1"/>
  <c r="M45" i="1"/>
  <c r="N45" i="1" s="1"/>
  <c r="M75" i="1"/>
  <c r="M74" i="1" s="1"/>
  <c r="N74" i="1" s="1"/>
  <c r="M54" i="1"/>
  <c r="N54" i="1" s="1"/>
  <c r="M51" i="1"/>
  <c r="N51" i="1" s="1"/>
  <c r="M35" i="1"/>
  <c r="N35" i="1" s="1"/>
  <c r="M19" i="1"/>
  <c r="M16" i="1" s="1"/>
  <c r="N16" i="1" s="1"/>
  <c r="N7" i="1"/>
  <c r="M44" i="1"/>
  <c r="N44" i="1" s="1"/>
  <c r="M73" i="1"/>
  <c r="M67" i="1" s="1"/>
  <c r="N67" i="1" s="1"/>
  <c r="M28" i="1"/>
  <c r="N28" i="1" s="1"/>
  <c r="M63" i="1"/>
  <c r="M36" i="1"/>
  <c r="M59" i="1"/>
  <c r="M37" i="1"/>
  <c r="N37" i="1" s="1"/>
  <c r="N60" i="1"/>
  <c r="M26" i="1"/>
  <c r="N26" i="1" s="1"/>
  <c r="M66" i="1"/>
  <c r="N66" i="1" s="1"/>
  <c r="M61" i="1"/>
  <c r="N61" i="1" s="1"/>
  <c r="M52" i="1"/>
  <c r="N52" i="1" s="1"/>
  <c r="M70" i="1"/>
  <c r="N70" i="1" s="1"/>
  <c r="M13" i="1"/>
  <c r="M12" i="1" s="1"/>
  <c r="N12" i="1" s="1"/>
  <c r="M55" i="1"/>
  <c r="M39" i="1"/>
  <c r="N39" i="1" s="1"/>
  <c r="N15" i="1"/>
  <c r="N13" i="1"/>
  <c r="N53" i="1"/>
  <c r="N31" i="1"/>
  <c r="N25" i="1"/>
  <c r="N17" i="1"/>
  <c r="N10" i="1"/>
  <c r="N23" i="1"/>
  <c r="N38" i="1"/>
  <c r="N71" i="1"/>
  <c r="N63" i="1"/>
  <c r="N72" i="1"/>
  <c r="N64" i="1"/>
  <c r="N8" i="1"/>
  <c r="N65" i="1"/>
  <c r="N75" i="1"/>
  <c r="N68" i="1"/>
  <c r="N32" i="1"/>
  <c r="N77" i="1"/>
  <c r="N47" i="1"/>
  <c r="N11" i="1"/>
  <c r="N29" i="1"/>
  <c r="N69" i="1"/>
  <c r="N34" i="1"/>
  <c r="N62" i="1"/>
  <c r="N18" i="1"/>
  <c r="N30" i="1"/>
  <c r="N50" i="1"/>
  <c r="N46" i="1"/>
  <c r="N9" i="1" l="1"/>
  <c r="M6" i="1"/>
  <c r="N73" i="1"/>
  <c r="N19" i="1"/>
  <c r="M49" i="1"/>
  <c r="N49" i="1" s="1"/>
  <c r="M42" i="1"/>
  <c r="N42" i="1" s="1"/>
  <c r="M33" i="1"/>
  <c r="N33" i="1" s="1"/>
  <c r="N59" i="1"/>
  <c r="M58" i="1"/>
  <c r="N36" i="1"/>
  <c r="M22" i="1"/>
  <c r="N55" i="1"/>
  <c r="N6" i="1"/>
  <c r="M41" i="1" l="1"/>
  <c r="M21" i="1"/>
  <c r="M20" i="1" s="1"/>
  <c r="N20" i="1" s="1"/>
  <c r="N22" i="1"/>
  <c r="N58" i="1"/>
  <c r="M57" i="1"/>
  <c r="N41" i="1" l="1"/>
  <c r="M40" i="1"/>
  <c r="N40" i="1" s="1"/>
  <c r="M56" i="1"/>
  <c r="N56" i="1" s="1"/>
  <c r="N57" i="1"/>
  <c r="N21" i="1"/>
  <c r="M78" i="1"/>
</calcChain>
</file>

<file path=xl/sharedStrings.xml><?xml version="1.0" encoding="utf-8"?>
<sst xmlns="http://schemas.openxmlformats.org/spreadsheetml/2006/main" count="361" uniqueCount="208">
  <si>
    <t>Obra</t>
  </si>
  <si>
    <t>Bancos</t>
  </si>
  <si>
    <t>B.D.I.</t>
  </si>
  <si>
    <t>Encargos Sociais</t>
  </si>
  <si>
    <t>PINTURA DOS BLOCOS C,D,E - POLITÉCNICO</t>
  </si>
  <si>
    <t>22,35%</t>
  </si>
  <si>
    <t>Não Desonerado: 
Horista: 112,88%
Mensalista: 69,79%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</si>
  <si>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</si>
  <si>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</si>
  <si>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</si>
  <si>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</si>
  <si>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</si>
  <si>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</si>
  <si>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</si>
  <si>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</si>
  <si>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</si>
  <si>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</si>
  <si>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</si>
  <si>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</si>
  <si>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</si>
  <si>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</si>
  <si>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PRELIMINARES E TÉCNICOS</t>
  </si>
  <si>
    <t xml:space="preserve"> 1.1 </t>
  </si>
  <si>
    <t>CANTEIRO DE OBRAS</t>
  </si>
  <si>
    <t xml:space="preserve"> 1.1.1 </t>
  </si>
  <si>
    <t xml:space="preserve"> UFSM 001 </t>
  </si>
  <si>
    <t>Próprio</t>
  </si>
  <si>
    <t>PLACA DE OBRA EM CHAPA DE ACO GALVANIZADO</t>
  </si>
  <si>
    <t>m²</t>
  </si>
  <si>
    <t xml:space="preserve"> 1.2 </t>
  </si>
  <si>
    <t>DOCUMENTOS TÉCNICOS</t>
  </si>
  <si>
    <t xml:space="preserve"> 1.2.1 </t>
  </si>
  <si>
    <t xml:space="preserve"> QUAD-ELE-003 </t>
  </si>
  <si>
    <t>ELABORAÇÃO E EXECUÇÃO DE PLANO DE GERENCIAMNETO DE RESIDUOS SÓLIDOS  E RELATORIO FOTOGRAFICO COM ART</t>
  </si>
  <si>
    <t>UN</t>
  </si>
  <si>
    <t xml:space="preserve"> 1.2.2 </t>
  </si>
  <si>
    <t xml:space="preserve"> EVF 1.045 </t>
  </si>
  <si>
    <t>Programa de Gerenciamento de Riscos (PGR) referente ao canteiro de obras contemplando todos os documentos e exigências previstos no item 18.4.3 da NR-18 e demais normas técnicas pertinentes.</t>
  </si>
  <si>
    <t xml:space="preserve"> 2 </t>
  </si>
  <si>
    <t>GERENCIAMENTO DE OBRA</t>
  </si>
  <si>
    <t xml:space="preserve"> 2.1 </t>
  </si>
  <si>
    <t xml:space="preserve"> CPU 02 PJ </t>
  </si>
  <si>
    <t>ADMINISTRAÇÃO DO CANTEIRO DE OBRAS, CONTEMPLANDO ENGENHEIRO CIVIL PLENO, MESTRE DE OBRAS, TÉCNICO EM SEGURANÇA DO TRABALHO, SERVENTE DE OBRAS PARA LIMPEZA PERMANENTE</t>
  </si>
  <si>
    <t>CJ</t>
  </si>
  <si>
    <t xml:space="preserve"> 3 </t>
  </si>
  <si>
    <t>MOVIMENTO DE TERRA</t>
  </si>
  <si>
    <t xml:space="preserve"> 3.1 </t>
  </si>
  <si>
    <t xml:space="preserve"> 2.066 </t>
  </si>
  <si>
    <t>SBC (023716) REMOÇÃO E TRANSPORTE DE ENTULHO PARA ATERRO LICENCIADO</t>
  </si>
  <si>
    <t>M³</t>
  </si>
  <si>
    <t xml:space="preserve"> 4 </t>
  </si>
  <si>
    <t>REVESTIMENTOS</t>
  </si>
  <si>
    <t xml:space="preserve"> 4.1 </t>
  </si>
  <si>
    <t xml:space="preserve"> 87879 </t>
  </si>
  <si>
    <t>SINAPI</t>
  </si>
  <si>
    <t>CHAPISCO APLICADO EM ALVENARIAS E ESTRUTURAS DE CONCRETO INTERNAS, COM COLHER DE PEDREIRO. ARGAMASSA TRAÇO 1:3 COM PREPARO EM BETONEIRA 400L. AF_10/2022</t>
  </si>
  <si>
    <t xml:space="preserve"> 4.2 </t>
  </si>
  <si>
    <t xml:space="preserve"> 87535 </t>
  </si>
  <si>
    <t>EMBOÇO, EM ARGAMASSA TRAÇO 1:2:8, PREPARO MECÂNICO, APLICADO MANUALMENTE EM PAREDES INTERNAS DE AMBIENTES COM ÁREA MAIOR QUE 10M², E = 17,5MM, COM TALISCAS. AF_03/2024</t>
  </si>
  <si>
    <t xml:space="preserve"> 4.3 </t>
  </si>
  <si>
    <t xml:space="preserve"> 120012 </t>
  </si>
  <si>
    <t>SBC</t>
  </si>
  <si>
    <t>REBOCO INTERNO 5mm PAREDES ARGAMASSA PREFABRICADA</t>
  </si>
  <si>
    <t xml:space="preserve"> 5 </t>
  </si>
  <si>
    <t>BLOCO C</t>
  </si>
  <si>
    <t xml:space="preserve"> 5.1 </t>
  </si>
  <si>
    <t>PINTURA</t>
  </si>
  <si>
    <t xml:space="preserve"> 5.1.1 </t>
  </si>
  <si>
    <t>PINTURA INTERNA</t>
  </si>
  <si>
    <t xml:space="preserve"> 5.1.1.1 </t>
  </si>
  <si>
    <t xml:space="preserve"> 88495 </t>
  </si>
  <si>
    <t>PREPARO DE PAREDES COM CORREÇÃO DE IMPERFEIÇÕES COM MASSA  LÁTEX E LIXAMENTO MANUAL</t>
  </si>
  <si>
    <t xml:space="preserve"> 5.1.1.2 </t>
  </si>
  <si>
    <t xml:space="preserve"> 180589 </t>
  </si>
  <si>
    <t>PREPARO DE PAREDES COM FUNDO PREPARADOR/SELADOR CORAL</t>
  </si>
  <si>
    <t xml:space="preserve"> 5.1.1.3 </t>
  </si>
  <si>
    <t xml:space="preserve"> 88488 </t>
  </si>
  <si>
    <t>PINTURA LÁTEX ACRÍLICA PREMIUM, APLICAÇÃO MANUAL EM TETO, DUAS DEMÃOS. AF_04/2023</t>
  </si>
  <si>
    <t xml:space="preserve"> 5.1.1.4 </t>
  </si>
  <si>
    <t xml:space="preserve"> 88489 </t>
  </si>
  <si>
    <t>PINTURA LÁTEX ACRÍLICA PREMIUM, APLICAÇÃO MANUAL EM PAREDES, DUAS DEMÃOS. AF_04/2023</t>
  </si>
  <si>
    <t xml:space="preserve"> 5.1.1.5 </t>
  </si>
  <si>
    <t xml:space="preserve"> 102200 </t>
  </si>
  <si>
    <t>APLICAÇÃO MASSA EM PORTAS DE MADEIRA, PARA REPARAR MARCAS (INCLUI LIXAMENTO)</t>
  </si>
  <si>
    <t xml:space="preserve"> 5.1.1.6 </t>
  </si>
  <si>
    <t xml:space="preserve"> 102219 </t>
  </si>
  <si>
    <t>PINTURA TINTA DE ACABAMENTO (PIGMENTADA) ESMALTE SINTÉTICO ACETINADO EM MADEIRA, 2 DEMÃOS. AF_01/2021</t>
  </si>
  <si>
    <t xml:space="preserve"> 5.1.1.7 </t>
  </si>
  <si>
    <t xml:space="preserve"> 100760 </t>
  </si>
  <si>
    <t>REPINTURA DE PORTAS METALICAS  COM TINTA ALQUÍDICA DE ACABAMENTO (ESMALTE SINTÉTICO BRILHANTE) APLICADA A ROLO OU PINCEL SOBRE SUPERFÍCIES METÁLICAS EXECUTADO EM OBRA (02 DEMÃOS). INCLUI LIXAMENTO *</t>
  </si>
  <si>
    <t xml:space="preserve"> 5.1.1.8 </t>
  </si>
  <si>
    <t xml:space="preserve"> 101730 </t>
  </si>
  <si>
    <t>ACABAMENTO PARA PISO EM TACO DE MADEIRA. AF_09/2020</t>
  </si>
  <si>
    <t xml:space="preserve"> 5.1.1.9 </t>
  </si>
  <si>
    <t xml:space="preserve"> 104724 </t>
  </si>
  <si>
    <t>PAREDE COM SISTEMA EM CHAPAS DE GESSO PARA DRYWALL, USO INTERNO, COM UMA FACE SIMPLES E ESTRUTURA METÁLICA COM GUIAS SIMPLES PARA PAREDES COM ÁREA LÍQUIDA MENOR QUE 6 M2, COM VÃOS. AF_07/2023_PS</t>
  </si>
  <si>
    <t xml:space="preserve"> 5.1.1.10 </t>
  </si>
  <si>
    <t xml:space="preserve"> 104726 </t>
  </si>
  <si>
    <t>INSTALAÇÃO DE ISOLAMENTO COM LÃ DE ROCHA EM PAREDE DRYWALL. *</t>
  </si>
  <si>
    <t xml:space="preserve"> 5.1.2 </t>
  </si>
  <si>
    <t>PINTURA EXTERNA</t>
  </si>
  <si>
    <t xml:space="preserve"> 5.1.2.1 </t>
  </si>
  <si>
    <t xml:space="preserve"> 99814 </t>
  </si>
  <si>
    <t>LIMPEZA DE SUPERFÍCIE COM JATO DE ALTA PRESSÃO (PAREDES EXTERNAS E TELHADO). AF_04/2019</t>
  </si>
  <si>
    <t xml:space="preserve"> 5.1.2.2 </t>
  </si>
  <si>
    <t xml:space="preserve"> 5.1.2.3 </t>
  </si>
  <si>
    <t xml:space="preserve"> 4941 </t>
  </si>
  <si>
    <t>ORSE</t>
  </si>
  <si>
    <t>Pintura de acabamento com tinta emborrachada em parede - 03 demãos - R1</t>
  </si>
  <si>
    <t xml:space="preserve"> 5.1.2.4 </t>
  </si>
  <si>
    <t>REPINTURA  DE JANELAS  COM TINTA ALQUÍDICA DE ACABAMENTO (ESMALTE SINTÉTICO BRILHANTE) APLICADA A ROLO OU PINCEL SOBRE SUPERFÍCIES METÁLICAS EXECUTADO EM OBRA (02 DEMÃOS). INCLUI LIXAMENTO *</t>
  </si>
  <si>
    <t xml:space="preserve"> 5.1.2.5 </t>
  </si>
  <si>
    <t xml:space="preserve"> 17.03.07 </t>
  </si>
  <si>
    <t>SUDECAP</t>
  </si>
  <si>
    <t>APLICAÇÃO MANUAL DE FUNDO PREPARADOR EM TELHAS DE FIBROCIMENTO*</t>
  </si>
  <si>
    <t xml:space="preserve"> 5.1.2.6 </t>
  </si>
  <si>
    <t xml:space="preserve"> 4939 </t>
  </si>
  <si>
    <t>Pintura de acabamento com tinta emborrachada em telhado - 02 demãos*</t>
  </si>
  <si>
    <t xml:space="preserve"> 6 </t>
  </si>
  <si>
    <t>BLOCO D</t>
  </si>
  <si>
    <t xml:space="preserve"> 6.1 </t>
  </si>
  <si>
    <t xml:space="preserve"> 6.1.1 </t>
  </si>
  <si>
    <t xml:space="preserve"> 6.1.1.1 </t>
  </si>
  <si>
    <t xml:space="preserve"> 6.1.1.2 </t>
  </si>
  <si>
    <t xml:space="preserve"> 6.1.1.3 </t>
  </si>
  <si>
    <t xml:space="preserve"> 6.1.1.4 </t>
  </si>
  <si>
    <t xml:space="preserve"> 6.1.1.5 </t>
  </si>
  <si>
    <t>REPINTURA  DE PORTAS COM TINTA ALQUÍDICA DE ACABAMENTO (ESMALTE SINTÉTICO BRILHANTE) APLICADA A ROLO OU PINCEL SOBRE SUPERFÍCIES METÁLICAS EXECUTADO EM OBRA (02 DEMÃOS). INCLUI LIXAMENTO *</t>
  </si>
  <si>
    <t xml:space="preserve"> 6.1.1.6 </t>
  </si>
  <si>
    <t xml:space="preserve"> 6.1.2 </t>
  </si>
  <si>
    <t xml:space="preserve"> 6.1.2.1 </t>
  </si>
  <si>
    <t xml:space="preserve"> 6.1.2.2 </t>
  </si>
  <si>
    <t xml:space="preserve"> 6.1.2.3 </t>
  </si>
  <si>
    <t xml:space="preserve"> 6.1.2.4 </t>
  </si>
  <si>
    <t>REPINTURA  DE JANELAS COM TINTA ALQUÍDICA DE ACABAMENTO (ESMALTE SINTÉTICO BRILHANTE) APLICADA A ROLO OU PINCEL SOBRE SUPERFÍCIES METÁLICAS EXECUTADO EM OBRA (02 DEMÃOS). INCLUI LIXAMENTO *</t>
  </si>
  <si>
    <t xml:space="preserve"> 6.1.2.5 </t>
  </si>
  <si>
    <t>APLICAÇÃO MANUAL DE FUNDO PREPARADOR EM TELHAS DE FIBROCIMENTO (TELHADO E BRISES)</t>
  </si>
  <si>
    <t xml:space="preserve"> 6.1.2.6 </t>
  </si>
  <si>
    <t>Pintura de acabamento com tinta emborrachada em telhado - 02 demãos</t>
  </si>
  <si>
    <t xml:space="preserve"> 7 </t>
  </si>
  <si>
    <t>BLOCO E</t>
  </si>
  <si>
    <t xml:space="preserve"> 7.1 </t>
  </si>
  <si>
    <t xml:space="preserve"> 7.1.1 </t>
  </si>
  <si>
    <t xml:space="preserve"> 7.1.1.1 </t>
  </si>
  <si>
    <t xml:space="preserve"> 7.1.1.2 </t>
  </si>
  <si>
    <t xml:space="preserve"> 7.1.1.3 </t>
  </si>
  <si>
    <t xml:space="preserve"> 7.1.1.4 </t>
  </si>
  <si>
    <t xml:space="preserve"> 7.1.1.5 </t>
  </si>
  <si>
    <t xml:space="preserve"> 7.1.1.6 </t>
  </si>
  <si>
    <t xml:space="preserve"> 7.1.1.7 </t>
  </si>
  <si>
    <t xml:space="preserve"> 7.1.1.8 </t>
  </si>
  <si>
    <t xml:space="preserve"> 7.1.2 </t>
  </si>
  <si>
    <t xml:space="preserve"> 7.1.2.1 </t>
  </si>
  <si>
    <t xml:space="preserve"> 7.1.2.2 </t>
  </si>
  <si>
    <t xml:space="preserve"> 7.1.2.3 </t>
  </si>
  <si>
    <t xml:space="preserve"> 7.1.2.4 </t>
  </si>
  <si>
    <t>REPINTURA DE JANELAS COM TINTA ALQUÍDICA DE ACABAMENTO (ESMALTE SINTÉTICO BRILHANTE) APLICADA A ROLO OU PINCEL SOBRE SUPERFÍCIES METÁLICAS EXECUTADO EM OBRA (02 DEMÃOS). INCLUI LIXAMENTO *</t>
  </si>
  <si>
    <t xml:space="preserve"> 7.1.2.5 </t>
  </si>
  <si>
    <t>APLICAÇÃO MANUAL DE FUNDO PREPARADOR EM TELHAS DE FIBROCIMENTO</t>
  </si>
  <si>
    <t xml:space="preserve"> 7.1.2.6 </t>
  </si>
  <si>
    <t xml:space="preserve"> 8 </t>
  </si>
  <si>
    <t>SERVIÇOS COMPLEMENTARES</t>
  </si>
  <si>
    <t xml:space="preserve"> 8.1 </t>
  </si>
  <si>
    <t xml:space="preserve"> 00010527 </t>
  </si>
  <si>
    <t>M/MES</t>
  </si>
  <si>
    <t xml:space="preserve"> 8.2 </t>
  </si>
  <si>
    <t xml:space="preserve"> 97042 </t>
  </si>
  <si>
    <t>LINHA DE VIDA INSTALADA JUNTO AO PISO PARA EDIFÍCIOS DE ATÉ 4 PAVIMENTOS. AF_03/2024</t>
  </si>
  <si>
    <t>M</t>
  </si>
  <si>
    <t xml:space="preserve"> 8.3 </t>
  </si>
  <si>
    <t xml:space="preserve"> 00020193 </t>
  </si>
  <si>
    <t>M2/MES</t>
  </si>
  <si>
    <t>Totais -&gt;</t>
  </si>
  <si>
    <t>217.755,81</t>
  </si>
  <si>
    <t>Total sem BDI</t>
  </si>
  <si>
    <t>Total do BDI</t>
  </si>
  <si>
    <t>Total Geral</t>
  </si>
  <si>
    <t xml:space="preserve">COMPOSIÇÃO DA TAXA DE BENEFÍCIOS E DESPESAS INDIRETAS  (NÃO DESONERADO) </t>
  </si>
  <si>
    <t>ITEM</t>
  </si>
  <si>
    <t xml:space="preserve">DESCRIÇÃO </t>
  </si>
  <si>
    <t>SIGLA</t>
  </si>
  <si>
    <t>TAXA %</t>
  </si>
  <si>
    <t>DESPESAS INDIRETAS</t>
  </si>
  <si>
    <t xml:space="preserve">Administração Central </t>
  </si>
  <si>
    <t>AC</t>
  </si>
  <si>
    <t xml:space="preserve">Seguro + Garantia </t>
  </si>
  <si>
    <t>S + G</t>
  </si>
  <si>
    <t>Riscos</t>
  </si>
  <si>
    <t>R</t>
  </si>
  <si>
    <t xml:space="preserve">Despesas Financeiras       </t>
  </si>
  <si>
    <t>DF</t>
  </si>
  <si>
    <t>LUCRO</t>
  </si>
  <si>
    <t>Lucro bruto</t>
  </si>
  <si>
    <t>L</t>
  </si>
  <si>
    <t>TRIBUTOS</t>
  </si>
  <si>
    <t>COFINS</t>
  </si>
  <si>
    <t>I</t>
  </si>
  <si>
    <t>PIS</t>
  </si>
  <si>
    <t>ISS</t>
  </si>
  <si>
    <t>CPRB</t>
  </si>
  <si>
    <t>TOTAL</t>
  </si>
  <si>
    <t>Declaro para devidos fins que, conforme legislação tributária municipal (LEI COMPLEMENTAR Nº 005, DE 24/05/2019), a alíquota do ISS incidente obras de construção civil é de 2%.</t>
  </si>
  <si>
    <t xml:space="preserve">BDI  = (1+(AC+S+G+R))*(1+DF)*(1+L)/(1-I))-1 </t>
  </si>
  <si>
    <t xml:space="preserve">SINAPI - 07/2025 - Rio Grande do Sul
SBC - 09/2025 - Rio Grande do Sul
SICRO3 - 04/2025 - Rio Grande do Sul
ORSE - 06/2025 - Sergipe
SEDOP - 02/2025 - Pará
SEINFRA - 028 - Ceará
SETOP - 04/2025 - Minas Gerais
IOPES - 05/2025 - Espírito Santo
SIURB - 01/2025 - São Paulo
SIURB INFRA - 01/2025 - São Paulo
SUDECAP - 04/2025 - Minas Gerais
CPOS/CDHU - 06/2025 - São Paulo
FDE - 04/2025 - São Paulo
AGESUL - 06/2025 - Mato Grosso do Sul
AGETOP CIVIL - 04/2025 - Goiás
AGETOP RODOVIARIA - 04/2025 - Goiás
EMBASA - 06/2025 - sem_encargos
CAERN - 01/2025 - Rio Grande do Norte
EMOP - 07/2025 - Rio de Janeiro
DERPR - 03/2025 - Paraná
SCO - 07/2025 - Rio de Janeiro
</t>
  </si>
  <si>
    <t xml:space="preserve">LOCACAO DE ANDAIME METALICO TIPO FACHADEIRO, PECAS COM APROXIMADAMENTE 1,20 M DE LARGURA E 2,0 M DE ALTURA, INCLUINDO DIAGONAIS EM X, BARRAS DE LIGACAO, SAPATAS E DEMAIS ITENS NECESSARIOS A MONTAGEM </t>
  </si>
  <si>
    <t xml:space="preserve">LOCACAO DE ANDAIME METALICO TUBULAR DE ENCAIXE, TIPO DE TORRE, CADA PAINEL COM LARGURA DE 1 ATE 1,5 M E ALTURA DE *1,00* M, INCLUINDO DIAGONAL, BARRAS DE LIGACAO, SAPATAS OU RODIZIOS E DEMAIS ITENS NECESSARIOS A MONTAGEM </t>
  </si>
  <si>
    <t>Siape 1752843</t>
  </si>
  <si>
    <t>_______________________________________________________________
Fabiana Rezende
Engenheira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</si>
</sst>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3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theme="1"/>
      <name val="Aptos Narrow"/>
      <family val="2"/>
      <scheme val="minor"/>
    </font>
    <font>
      <b/>
      <sz val="12"/>
      <name val="Arial Narrow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DCDD"/>
        <bgColor rgb="FFDADCDD"/>
      </patternFill>
    </fill>
    <fill>
      <patternFill patternType="solid">
        <fgColor rgb="FFDADCDD"/>
        <bgColor rgb="FFDADCDD"/>
      </patternFill>
    </fill>
    <fill>
      <patternFill patternType="solid">
        <fgColor rgb="FFDADCDD"/>
        <bgColor rgb="FFDADCDD"/>
      </patternFill>
    </fill>
    <fill>
      <patternFill patternType="solid">
        <fgColor rgb="FFDADCDD"/>
        <bgColor rgb="FFDADCDD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rgb="FFDADCDD"/>
      </patternFill>
    </fill>
    <fill>
      <patternFill patternType="solid">
        <fgColor theme="7" tint="0.79998168889431442"/>
        <bgColor rgb="FFDADCDD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27" fillId="0" borderId="0" applyFont="0" applyFill="0" applyBorder="0" applyAlignment="0" applyProtection="0"/>
  </cellStyleXfs>
  <cellXfs count="8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left" vertical="top" wrapText="1"/>
    </xf>
    <xf numFmtId="0" fontId="22" fillId="22" borderId="0" xfId="0" applyFont="1" applyFill="1" applyAlignment="1">
      <alignment horizontal="center" vertical="top" wrapText="1"/>
    </xf>
    <xf numFmtId="0" fontId="23" fillId="23" borderId="0" xfId="0" applyFont="1" applyFill="1" applyAlignment="1">
      <alignment horizontal="right" vertical="top" wrapText="1"/>
    </xf>
    <xf numFmtId="0" fontId="25" fillId="25" borderId="0" xfId="0" applyFont="1" applyFill="1" applyAlignment="1">
      <alignment horizontal="left" vertical="top" wrapText="1"/>
    </xf>
    <xf numFmtId="0" fontId="26" fillId="26" borderId="0" xfId="0" applyFont="1" applyFill="1" applyAlignment="1">
      <alignment horizontal="center" vertical="top" wrapText="1"/>
    </xf>
    <xf numFmtId="0" fontId="28" fillId="0" borderId="7" xfId="0" applyFont="1" applyBorder="1" applyAlignment="1">
      <alignment horizontal="left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11" xfId="0" applyFont="1" applyBorder="1" applyAlignment="1">
      <alignment horizontal="center" vertical="top" wrapText="1"/>
    </xf>
    <xf numFmtId="10" fontId="29" fillId="0" borderId="11" xfId="1" applyNumberFormat="1" applyFont="1" applyBorder="1" applyAlignment="1">
      <alignment horizontal="center" vertical="top" wrapText="1"/>
    </xf>
    <xf numFmtId="0" fontId="30" fillId="0" borderId="7" xfId="0" applyFont="1" applyBorder="1" applyAlignment="1">
      <alignment horizontal="left" vertical="top" wrapText="1"/>
    </xf>
    <xf numFmtId="0" fontId="31" fillId="0" borderId="10" xfId="0" applyFont="1" applyBorder="1" applyAlignment="1">
      <alignment horizontal="center" vertical="top" wrapText="1"/>
    </xf>
    <xf numFmtId="10" fontId="31" fillId="0" borderId="11" xfId="1" applyNumberFormat="1" applyFont="1" applyBorder="1" applyAlignment="1">
      <alignment horizontal="center" vertical="top" wrapText="1"/>
    </xf>
    <xf numFmtId="0" fontId="29" fillId="0" borderId="14" xfId="0" applyFont="1" applyBorder="1" applyAlignment="1">
      <alignment horizontal="center" vertical="top" wrapText="1"/>
    </xf>
    <xf numFmtId="0" fontId="32" fillId="0" borderId="10" xfId="0" applyFont="1" applyBorder="1" applyAlignment="1">
      <alignment horizontal="center" vertical="top" wrapText="1"/>
    </xf>
    <xf numFmtId="10" fontId="28" fillId="27" borderId="11" xfId="0" applyNumberFormat="1" applyFont="1" applyFill="1" applyBorder="1" applyAlignment="1" applyProtection="1">
      <alignment horizontal="center" vertical="center" wrapText="1"/>
      <protection locked="0"/>
    </xf>
    <xf numFmtId="0" fontId="33" fillId="28" borderId="20" xfId="0" applyFont="1" applyFill="1" applyBorder="1" applyAlignment="1">
      <alignment horizontal="center" vertical="top" wrapText="1"/>
    </xf>
    <xf numFmtId="49" fontId="34" fillId="27" borderId="0" xfId="0" applyNumberFormat="1" applyFont="1" applyFill="1" applyAlignment="1" applyProtection="1">
      <alignment horizontal="left" vertical="center" wrapText="1"/>
      <protection locked="0"/>
    </xf>
    <xf numFmtId="164" fontId="9" fillId="10" borderId="28" xfId="0" applyNumberFormat="1" applyFont="1" applyFill="1" applyBorder="1" applyAlignment="1">
      <alignment horizontal="right" vertical="top" wrapText="1"/>
    </xf>
    <xf numFmtId="164" fontId="14" fillId="15" borderId="28" xfId="0" applyNumberFormat="1" applyFont="1" applyFill="1" applyBorder="1" applyAlignment="1">
      <alignment horizontal="right" vertical="top" wrapText="1"/>
    </xf>
    <xf numFmtId="164" fontId="20" fillId="20" borderId="28" xfId="0" applyNumberFormat="1" applyFont="1" applyFill="1" applyBorder="1" applyAlignment="1">
      <alignment horizontal="right" vertical="top" wrapText="1"/>
    </xf>
    <xf numFmtId="0" fontId="5" fillId="6" borderId="10" xfId="0" applyFont="1" applyFill="1" applyBorder="1" applyAlignment="1">
      <alignment horizontal="right" vertical="top" wrapText="1"/>
    </xf>
    <xf numFmtId="0" fontId="6" fillId="31" borderId="10" xfId="0" applyFont="1" applyFill="1" applyBorder="1" applyAlignment="1">
      <alignment horizontal="left" vertical="top" wrapText="1"/>
    </xf>
    <xf numFmtId="0" fontId="7" fillId="31" borderId="10" xfId="0" applyFont="1" applyFill="1" applyBorder="1" applyAlignment="1">
      <alignment horizontal="right" vertical="top" wrapText="1"/>
    </xf>
    <xf numFmtId="4" fontId="8" fillId="31" borderId="10" xfId="0" applyNumberFormat="1" applyFont="1" applyFill="1" applyBorder="1" applyAlignment="1">
      <alignment horizontal="right" vertical="top" wrapText="1"/>
    </xf>
    <xf numFmtId="0" fontId="6" fillId="7" borderId="10" xfId="0" applyFont="1" applyFill="1" applyBorder="1" applyAlignment="1">
      <alignment horizontal="left" vertical="top" wrapText="1"/>
    </xf>
    <xf numFmtId="0" fontId="7" fillId="8" borderId="10" xfId="0" applyFont="1" applyFill="1" applyBorder="1" applyAlignment="1">
      <alignment horizontal="right" vertical="top" wrapText="1"/>
    </xf>
    <xf numFmtId="4" fontId="8" fillId="9" borderId="10" xfId="0" applyNumberFormat="1" applyFont="1" applyFill="1" applyBorder="1" applyAlignment="1">
      <alignment horizontal="right" vertical="top" wrapText="1"/>
    </xf>
    <xf numFmtId="0" fontId="10" fillId="11" borderId="10" xfId="0" applyFont="1" applyFill="1" applyBorder="1" applyAlignment="1">
      <alignment horizontal="left" vertical="top" wrapText="1"/>
    </xf>
    <xf numFmtId="0" fontId="12" fillId="13" borderId="10" xfId="0" applyFont="1" applyFill="1" applyBorder="1" applyAlignment="1">
      <alignment horizontal="right" vertical="top" wrapText="1"/>
    </xf>
    <xf numFmtId="0" fontId="11" fillId="12" borderId="10" xfId="0" applyFont="1" applyFill="1" applyBorder="1" applyAlignment="1">
      <alignment horizontal="center" vertical="top" wrapText="1"/>
    </xf>
    <xf numFmtId="4" fontId="13" fillId="14" borderId="10" xfId="0" applyNumberFormat="1" applyFont="1" applyFill="1" applyBorder="1" applyAlignment="1">
      <alignment horizontal="right" vertical="top" wrapText="1"/>
    </xf>
    <xf numFmtId="0" fontId="6" fillId="30" borderId="10" xfId="0" applyFont="1" applyFill="1" applyBorder="1" applyAlignment="1">
      <alignment horizontal="left" vertical="top" wrapText="1"/>
    </xf>
    <xf numFmtId="0" fontId="7" fillId="30" borderId="10" xfId="0" applyFont="1" applyFill="1" applyBorder="1" applyAlignment="1">
      <alignment horizontal="right" vertical="top" wrapText="1"/>
    </xf>
    <xf numFmtId="4" fontId="8" fillId="30" borderId="10" xfId="0" applyNumberFormat="1" applyFont="1" applyFill="1" applyBorder="1" applyAlignment="1">
      <alignment horizontal="right" vertical="top" wrapText="1"/>
    </xf>
    <xf numFmtId="0" fontId="16" fillId="16" borderId="10" xfId="0" applyFont="1" applyFill="1" applyBorder="1" applyAlignment="1">
      <alignment horizontal="left" vertical="top" wrapText="1"/>
    </xf>
    <xf numFmtId="0" fontId="18" fillId="18" borderId="10" xfId="0" applyFont="1" applyFill="1" applyBorder="1" applyAlignment="1">
      <alignment horizontal="right" vertical="top" wrapText="1"/>
    </xf>
    <xf numFmtId="0" fontId="17" fillId="17" borderId="10" xfId="0" applyFont="1" applyFill="1" applyBorder="1" applyAlignment="1">
      <alignment horizontal="center" vertical="top" wrapText="1"/>
    </xf>
    <xf numFmtId="4" fontId="19" fillId="19" borderId="10" xfId="0" applyNumberFormat="1" applyFont="1" applyFill="1" applyBorder="1" applyAlignment="1">
      <alignment horizontal="right" vertical="top" wrapText="1"/>
    </xf>
    <xf numFmtId="0" fontId="23" fillId="23" borderId="10" xfId="0" applyFont="1" applyFill="1" applyBorder="1" applyAlignment="1">
      <alignment horizontal="right" vertical="top" wrapText="1"/>
    </xf>
    <xf numFmtId="4" fontId="23" fillId="23" borderId="10" xfId="0" applyNumberFormat="1" applyFont="1" applyFill="1" applyBorder="1" applyAlignment="1">
      <alignment horizontal="right" vertical="top" wrapText="1"/>
    </xf>
    <xf numFmtId="0" fontId="10" fillId="16" borderId="10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0" fontId="35" fillId="21" borderId="0" xfId="0" applyFont="1" applyFill="1" applyAlignment="1">
      <alignment horizontal="left" vertical="top" wrapText="1"/>
    </xf>
    <xf numFmtId="0" fontId="15" fillId="26" borderId="0" xfId="0" applyFont="1" applyFill="1" applyAlignment="1">
      <alignment horizontal="center" vertical="top" wrapText="1"/>
    </xf>
    <xf numFmtId="0" fontId="0" fillId="0" borderId="0" xfId="0"/>
    <xf numFmtId="49" fontId="30" fillId="27" borderId="17" xfId="0" applyNumberFormat="1" applyFont="1" applyFill="1" applyBorder="1" applyAlignment="1" applyProtection="1">
      <alignment horizontal="center" vertical="center" wrapText="1"/>
      <protection locked="0"/>
    </xf>
    <xf numFmtId="49" fontId="30" fillId="27" borderId="18" xfId="0" applyNumberFormat="1" applyFont="1" applyFill="1" applyBorder="1" applyAlignment="1" applyProtection="1">
      <alignment horizontal="center" vertical="center" wrapText="1"/>
      <protection locked="0"/>
    </xf>
    <xf numFmtId="49" fontId="30" fillId="27" borderId="19" xfId="0" applyNumberFormat="1" applyFont="1" applyFill="1" applyBorder="1" applyAlignment="1" applyProtection="1">
      <alignment horizontal="center" vertical="center" wrapText="1"/>
      <protection locked="0"/>
    </xf>
    <xf numFmtId="49" fontId="34" fillId="27" borderId="21" xfId="0" applyNumberFormat="1" applyFont="1" applyFill="1" applyBorder="1" applyAlignment="1" applyProtection="1">
      <alignment horizontal="left" vertical="center" wrapText="1"/>
      <protection locked="0"/>
    </xf>
    <xf numFmtId="49" fontId="34" fillId="27" borderId="22" xfId="0" applyNumberFormat="1" applyFont="1" applyFill="1" applyBorder="1" applyAlignment="1" applyProtection="1">
      <alignment horizontal="left" vertical="center" wrapText="1"/>
      <protection locked="0"/>
    </xf>
    <xf numFmtId="49" fontId="34" fillId="27" borderId="23" xfId="0" applyNumberFormat="1" applyFont="1" applyFill="1" applyBorder="1" applyAlignment="1" applyProtection="1">
      <alignment horizontal="left" vertical="center" wrapText="1"/>
      <protection locked="0"/>
    </xf>
    <xf numFmtId="49" fontId="34" fillId="27" borderId="24" xfId="0" applyNumberFormat="1" applyFont="1" applyFill="1" applyBorder="1" applyAlignment="1" applyProtection="1">
      <alignment horizontal="left" vertical="center" wrapText="1"/>
      <protection locked="0"/>
    </xf>
    <xf numFmtId="49" fontId="34" fillId="27" borderId="0" xfId="0" applyNumberFormat="1" applyFont="1" applyFill="1" applyAlignment="1" applyProtection="1">
      <alignment horizontal="left" vertical="center" wrapText="1"/>
      <protection locked="0"/>
    </xf>
    <xf numFmtId="49" fontId="34" fillId="27" borderId="25" xfId="0" applyNumberFormat="1" applyFont="1" applyFill="1" applyBorder="1" applyAlignment="1" applyProtection="1">
      <alignment horizontal="left" vertical="center" wrapText="1"/>
      <protection locked="0"/>
    </xf>
    <xf numFmtId="49" fontId="34" fillId="27" borderId="26" xfId="0" applyNumberFormat="1" applyFont="1" applyFill="1" applyBorder="1" applyAlignment="1" applyProtection="1">
      <alignment horizontal="left" vertical="center" wrapText="1"/>
      <protection locked="0"/>
    </xf>
    <xf numFmtId="49" fontId="34" fillId="27" borderId="5" xfId="0" applyNumberFormat="1" applyFont="1" applyFill="1" applyBorder="1" applyAlignment="1" applyProtection="1">
      <alignment horizontal="left" vertical="center" wrapText="1"/>
      <protection locked="0"/>
    </xf>
    <xf numFmtId="49" fontId="34" fillId="27" borderId="27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left" vertical="top" wrapText="1"/>
    </xf>
    <xf numFmtId="0" fontId="30" fillId="0" borderId="9" xfId="0" applyFont="1" applyBorder="1" applyAlignment="1">
      <alignment horizontal="left" vertical="top" wrapText="1"/>
    </xf>
    <xf numFmtId="0" fontId="32" fillId="0" borderId="12" xfId="0" applyFont="1" applyBorder="1" applyAlignment="1">
      <alignment horizontal="center" vertical="top" wrapText="1"/>
    </xf>
    <xf numFmtId="0" fontId="32" fillId="0" borderId="13" xfId="0" applyFont="1" applyBorder="1" applyAlignment="1">
      <alignment horizontal="center" vertical="top" wrapText="1"/>
    </xf>
    <xf numFmtId="0" fontId="32" fillId="0" borderId="9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0" fontId="28" fillId="0" borderId="13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3" fillId="23" borderId="0" xfId="0" applyFont="1" applyFill="1" applyAlignment="1">
      <alignment horizontal="right" vertical="top" wrapText="1"/>
    </xf>
    <xf numFmtId="0" fontId="21" fillId="21" borderId="0" xfId="0" applyFont="1" applyFill="1" applyAlignment="1">
      <alignment horizontal="left" vertical="top" wrapText="1"/>
    </xf>
    <xf numFmtId="4" fontId="24" fillId="24" borderId="0" xfId="0" applyNumberFormat="1" applyFont="1" applyFill="1" applyAlignment="1">
      <alignment horizontal="right" vertical="top" wrapText="1"/>
    </xf>
    <xf numFmtId="0" fontId="28" fillId="29" borderId="1" xfId="0" applyFont="1" applyFill="1" applyBorder="1" applyAlignment="1">
      <alignment horizontal="center" vertical="center"/>
    </xf>
    <xf numFmtId="0" fontId="28" fillId="29" borderId="2" xfId="0" applyFont="1" applyFill="1" applyBorder="1" applyAlignment="1">
      <alignment horizontal="center" vertical="center"/>
    </xf>
    <xf numFmtId="0" fontId="28" fillId="29" borderId="3" xfId="0" applyFont="1" applyFill="1" applyBorder="1" applyAlignment="1">
      <alignment horizontal="center" vertical="center"/>
    </xf>
    <xf numFmtId="0" fontId="28" fillId="29" borderId="4" xfId="0" applyFont="1" applyFill="1" applyBorder="1" applyAlignment="1">
      <alignment horizontal="center" vertical="center"/>
    </xf>
    <xf numFmtId="0" fontId="28" fillId="29" borderId="5" xfId="0" applyFont="1" applyFill="1" applyBorder="1" applyAlignment="1">
      <alignment horizontal="center" vertical="center"/>
    </xf>
    <xf numFmtId="0" fontId="28" fillId="29" borderId="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0" fontId="3" fillId="4" borderId="10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right" vertical="top" wrapText="1"/>
    </xf>
    <xf numFmtId="0" fontId="4" fillId="5" borderId="10" xfId="0" applyFont="1" applyFill="1" applyBorder="1" applyAlignment="1">
      <alignment horizontal="center" vertical="top" wrapText="1"/>
    </xf>
    <xf numFmtId="0" fontId="5" fillId="6" borderId="28" xfId="0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0"/>
  <sheetViews>
    <sheetView tabSelected="1" showWhiteSpace="0" view="pageBreakPreview" zoomScaleNormal="100" zoomScaleSheetLayoutView="100" workbookViewId="0">
      <pane ySplit="5" topLeftCell="A95" activePane="bottomLeft" state="frozen"/>
      <selection pane="bottomLeft" activeCell="D117" sqref="D117"/>
    </sheetView>
  </sheetViews>
  <sheetFormatPr defaultRowHeight="14.25" x14ac:dyDescent="0.2"/>
  <cols>
    <col min="1" max="3" width="10" bestFit="1" customWidth="1"/>
    <col min="4" max="4" width="60" bestFit="1" customWidth="1"/>
    <col min="5" max="5" width="8" customWidth="1"/>
    <col min="6" max="6" width="10" bestFit="1" customWidth="1"/>
    <col min="7" max="7" width="10" hidden="1" customWidth="1"/>
    <col min="8" max="13" width="10" bestFit="1" customWidth="1"/>
    <col min="14" max="14" width="10" hidden="1" customWidth="1"/>
  </cols>
  <sheetData>
    <row r="1" spans="1:14" ht="15" x14ac:dyDescent="0.2">
      <c r="A1" s="1"/>
      <c r="B1" s="1"/>
      <c r="C1" s="1"/>
      <c r="D1" s="1" t="s">
        <v>0</v>
      </c>
      <c r="H1" s="85" t="s">
        <v>2</v>
      </c>
      <c r="I1" s="85"/>
      <c r="J1" s="85"/>
      <c r="K1" s="85" t="s">
        <v>3</v>
      </c>
      <c r="L1" s="85"/>
      <c r="M1" s="85"/>
      <c r="N1" s="85"/>
    </row>
    <row r="2" spans="1:14" ht="80.099999999999994" customHeight="1" x14ac:dyDescent="0.2">
      <c r="A2" s="2"/>
      <c r="B2" s="2"/>
      <c r="C2" s="2"/>
      <c r="D2" s="2" t="s">
        <v>4</v>
      </c>
      <c r="H2" s="72" t="s">
        <v>5</v>
      </c>
      <c r="I2" s="72"/>
      <c r="J2" s="72"/>
      <c r="K2" s="72" t="s">
        <v>6</v>
      </c>
      <c r="L2" s="72"/>
      <c r="M2" s="72"/>
      <c r="N2" s="72"/>
    </row>
    <row r="3" spans="1:14" ht="15" x14ac:dyDescent="0.25">
      <c r="A3" s="80" t="s">
        <v>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15" customHeight="1" x14ac:dyDescent="0.2">
      <c r="A4" s="81" t="s">
        <v>8</v>
      </c>
      <c r="B4" s="82" t="s">
        <v>9</v>
      </c>
      <c r="C4" s="81" t="s">
        <v>10</v>
      </c>
      <c r="D4" s="81" t="s">
        <v>11</v>
      </c>
      <c r="E4" s="83" t="s">
        <v>12</v>
      </c>
      <c r="F4" s="82" t="s">
        <v>13</v>
      </c>
      <c r="G4" s="82" t="s">
        <v>14</v>
      </c>
      <c r="H4" s="83" t="s">
        <v>15</v>
      </c>
      <c r="I4" s="81"/>
      <c r="J4" s="81"/>
      <c r="K4" s="83" t="s">
        <v>16</v>
      </c>
      <c r="L4" s="81"/>
      <c r="M4" s="81"/>
      <c r="N4" s="84" t="s">
        <v>17</v>
      </c>
    </row>
    <row r="5" spans="1:14" ht="15" customHeight="1" x14ac:dyDescent="0.2">
      <c r="A5" s="82"/>
      <c r="B5" s="82"/>
      <c r="C5" s="82"/>
      <c r="D5" s="82"/>
      <c r="E5" s="82"/>
      <c r="F5" s="82"/>
      <c r="G5" s="82"/>
      <c r="H5" s="22" t="s">
        <v>18</v>
      </c>
      <c r="I5" s="22" t="s">
        <v>19</v>
      </c>
      <c r="J5" s="22" t="s">
        <v>16</v>
      </c>
      <c r="K5" s="22" t="s">
        <v>18</v>
      </c>
      <c r="L5" s="22" t="s">
        <v>19</v>
      </c>
      <c r="M5" s="22" t="s">
        <v>16</v>
      </c>
      <c r="N5" s="84"/>
    </row>
    <row r="6" spans="1:14" ht="24" customHeight="1" x14ac:dyDescent="0.2">
      <c r="A6" s="23" t="s">
        <v>20</v>
      </c>
      <c r="B6" s="23"/>
      <c r="C6" s="23"/>
      <c r="D6" s="23" t="s">
        <v>21</v>
      </c>
      <c r="E6" s="23"/>
      <c r="F6" s="24"/>
      <c r="G6" s="24"/>
      <c r="H6" s="23"/>
      <c r="I6" s="23"/>
      <c r="J6" s="23"/>
      <c r="K6" s="23"/>
      <c r="L6" s="23"/>
      <c r="M6" s="25">
        <f>M7+M9</f>
        <v>4718.93</v>
      </c>
      <c r="N6" s="19">
        <f t="shared" ref="N6:N37" si="0">M6 / 595002.44</f>
        <v>7.9309422663880174E-3</v>
      </c>
    </row>
    <row r="7" spans="1:14" ht="24" customHeight="1" x14ac:dyDescent="0.2">
      <c r="A7" s="26" t="s">
        <v>22</v>
      </c>
      <c r="B7" s="26"/>
      <c r="C7" s="26"/>
      <c r="D7" s="26" t="s">
        <v>23</v>
      </c>
      <c r="E7" s="26"/>
      <c r="F7" s="27"/>
      <c r="G7" s="27"/>
      <c r="H7" s="26"/>
      <c r="I7" s="26"/>
      <c r="J7" s="26"/>
      <c r="K7" s="26"/>
      <c r="L7" s="26"/>
      <c r="M7" s="28">
        <f>M8</f>
        <v>1356.3200000000002</v>
      </c>
      <c r="N7" s="19">
        <f t="shared" si="0"/>
        <v>2.2795200638168816E-3</v>
      </c>
    </row>
    <row r="8" spans="1:14" ht="24" customHeight="1" x14ac:dyDescent="0.2">
      <c r="A8" s="29" t="s">
        <v>24</v>
      </c>
      <c r="B8" s="30" t="s">
        <v>25</v>
      </c>
      <c r="C8" s="29" t="s">
        <v>26</v>
      </c>
      <c r="D8" s="29" t="s">
        <v>27</v>
      </c>
      <c r="E8" s="31" t="s">
        <v>28</v>
      </c>
      <c r="F8" s="30">
        <v>2.16</v>
      </c>
      <c r="G8" s="32">
        <v>513.23</v>
      </c>
      <c r="H8" s="32">
        <v>69.98</v>
      </c>
      <c r="I8" s="32">
        <v>557.95000000000005</v>
      </c>
      <c r="J8" s="32">
        <f>H8+I8</f>
        <v>627.93000000000006</v>
      </c>
      <c r="K8" s="32">
        <f>TRUNC(F8 * H8, 2)</f>
        <v>151.15</v>
      </c>
      <c r="L8" s="32">
        <f>TRUNC(F8 * I8, 2)</f>
        <v>1205.17</v>
      </c>
      <c r="M8" s="32">
        <f>K8+L8</f>
        <v>1356.3200000000002</v>
      </c>
      <c r="N8" s="20">
        <f t="shared" si="0"/>
        <v>2.2795200638168816E-3</v>
      </c>
    </row>
    <row r="9" spans="1:14" ht="24" customHeight="1" x14ac:dyDescent="0.2">
      <c r="A9" s="26" t="s">
        <v>29</v>
      </c>
      <c r="B9" s="26"/>
      <c r="C9" s="26"/>
      <c r="D9" s="26" t="s">
        <v>30</v>
      </c>
      <c r="E9" s="26"/>
      <c r="F9" s="27"/>
      <c r="G9" s="27"/>
      <c r="H9" s="26"/>
      <c r="I9" s="26"/>
      <c r="J9" s="26"/>
      <c r="K9" s="26"/>
      <c r="L9" s="26"/>
      <c r="M9" s="28">
        <f>M10+M11</f>
        <v>3362.61</v>
      </c>
      <c r="N9" s="19">
        <f t="shared" si="0"/>
        <v>5.6514222025711366E-3</v>
      </c>
    </row>
    <row r="10" spans="1:14" ht="39" customHeight="1" x14ac:dyDescent="0.2">
      <c r="A10" s="29" t="s">
        <v>31</v>
      </c>
      <c r="B10" s="30" t="s">
        <v>32</v>
      </c>
      <c r="C10" s="29" t="s">
        <v>26</v>
      </c>
      <c r="D10" s="29" t="s">
        <v>33</v>
      </c>
      <c r="E10" s="31" t="s">
        <v>34</v>
      </c>
      <c r="F10" s="30">
        <v>1</v>
      </c>
      <c r="G10" s="32">
        <v>1341.9</v>
      </c>
      <c r="H10" s="32">
        <v>1519.4</v>
      </c>
      <c r="I10" s="32">
        <v>122.41</v>
      </c>
      <c r="J10" s="32">
        <f t="shared" ref="J10:J11" si="1">H10+I10</f>
        <v>1641.8100000000002</v>
      </c>
      <c r="K10" s="32">
        <f t="shared" ref="K10:K11" si="2">TRUNC(F10 * H10, 2)</f>
        <v>1519.4</v>
      </c>
      <c r="L10" s="32">
        <f t="shared" ref="L10:L11" si="3">TRUNC(F10 * I10, 2)</f>
        <v>122.41</v>
      </c>
      <c r="M10" s="32">
        <f t="shared" ref="M10:M11" si="4">K10+L10</f>
        <v>1641.8100000000002</v>
      </c>
      <c r="N10" s="20">
        <f t="shared" si="0"/>
        <v>2.759333222230148E-3</v>
      </c>
    </row>
    <row r="11" spans="1:14" ht="51.95" customHeight="1" x14ac:dyDescent="0.2">
      <c r="A11" s="29" t="s">
        <v>35</v>
      </c>
      <c r="B11" s="30" t="s">
        <v>36</v>
      </c>
      <c r="C11" s="29" t="s">
        <v>26</v>
      </c>
      <c r="D11" s="29" t="s">
        <v>37</v>
      </c>
      <c r="E11" s="31" t="s">
        <v>34</v>
      </c>
      <c r="F11" s="30">
        <v>1</v>
      </c>
      <c r="G11" s="32">
        <v>1406.46</v>
      </c>
      <c r="H11" s="32">
        <v>1677.94</v>
      </c>
      <c r="I11" s="32">
        <v>42.86</v>
      </c>
      <c r="J11" s="32">
        <f t="shared" si="1"/>
        <v>1720.8</v>
      </c>
      <c r="K11" s="32">
        <f t="shared" si="2"/>
        <v>1677.94</v>
      </c>
      <c r="L11" s="32">
        <f t="shared" si="3"/>
        <v>42.86</v>
      </c>
      <c r="M11" s="32">
        <f t="shared" si="4"/>
        <v>1720.8</v>
      </c>
      <c r="N11" s="20">
        <f t="shared" si="0"/>
        <v>2.8920889803409882E-3</v>
      </c>
    </row>
    <row r="12" spans="1:14" ht="24" customHeight="1" x14ac:dyDescent="0.2">
      <c r="A12" s="23" t="s">
        <v>38</v>
      </c>
      <c r="B12" s="23"/>
      <c r="C12" s="23"/>
      <c r="D12" s="23" t="s">
        <v>39</v>
      </c>
      <c r="E12" s="23"/>
      <c r="F12" s="24"/>
      <c r="G12" s="24"/>
      <c r="H12" s="23"/>
      <c r="I12" s="23"/>
      <c r="J12" s="23"/>
      <c r="K12" s="23"/>
      <c r="L12" s="23"/>
      <c r="M12" s="25">
        <f>M13</f>
        <v>184222.27000000002</v>
      </c>
      <c r="N12" s="19">
        <f t="shared" si="0"/>
        <v>0.30961599081845786</v>
      </c>
    </row>
    <row r="13" spans="1:14" ht="51.95" customHeight="1" x14ac:dyDescent="0.2">
      <c r="A13" s="29" t="s">
        <v>40</v>
      </c>
      <c r="B13" s="30" t="s">
        <v>41</v>
      </c>
      <c r="C13" s="29" t="s">
        <v>26</v>
      </c>
      <c r="D13" s="29" t="s">
        <v>42</v>
      </c>
      <c r="E13" s="31" t="s">
        <v>43</v>
      </c>
      <c r="F13" s="30">
        <v>1</v>
      </c>
      <c r="G13" s="32">
        <v>150569.9</v>
      </c>
      <c r="H13" s="32">
        <v>172454.88</v>
      </c>
      <c r="I13" s="32">
        <v>11767.39</v>
      </c>
      <c r="J13" s="32">
        <f t="shared" ref="J13" si="5">H13+I13</f>
        <v>184222.27000000002</v>
      </c>
      <c r="K13" s="32">
        <f t="shared" ref="K13" si="6">TRUNC(F13 * H13, 2)</f>
        <v>172454.88</v>
      </c>
      <c r="L13" s="32">
        <f t="shared" ref="L13" si="7">TRUNC(F13 * I13, 2)</f>
        <v>11767.39</v>
      </c>
      <c r="M13" s="32">
        <f t="shared" ref="M13" si="8">K13+L13</f>
        <v>184222.27000000002</v>
      </c>
      <c r="N13" s="20">
        <f t="shared" si="0"/>
        <v>0.30961599081845786</v>
      </c>
    </row>
    <row r="14" spans="1:14" ht="24" customHeight="1" x14ac:dyDescent="0.2">
      <c r="A14" s="23" t="s">
        <v>44</v>
      </c>
      <c r="B14" s="23"/>
      <c r="C14" s="23"/>
      <c r="D14" s="23" t="s">
        <v>45</v>
      </c>
      <c r="E14" s="23"/>
      <c r="F14" s="24"/>
      <c r="G14" s="24"/>
      <c r="H14" s="23"/>
      <c r="I14" s="23"/>
      <c r="J14" s="23"/>
      <c r="K14" s="23"/>
      <c r="L14" s="23"/>
      <c r="M14" s="25">
        <f>M15</f>
        <v>1676.24</v>
      </c>
      <c r="N14" s="19">
        <f t="shared" si="0"/>
        <v>2.8171985311522423E-3</v>
      </c>
    </row>
    <row r="15" spans="1:14" ht="26.1" customHeight="1" x14ac:dyDescent="0.2">
      <c r="A15" s="29" t="s">
        <v>46</v>
      </c>
      <c r="B15" s="30" t="s">
        <v>47</v>
      </c>
      <c r="C15" s="29" t="s">
        <v>26</v>
      </c>
      <c r="D15" s="29" t="s">
        <v>48</v>
      </c>
      <c r="E15" s="31" t="s">
        <v>49</v>
      </c>
      <c r="F15" s="30">
        <v>8</v>
      </c>
      <c r="G15" s="32">
        <v>171.26</v>
      </c>
      <c r="H15" s="32">
        <v>0</v>
      </c>
      <c r="I15" s="32">
        <v>209.53</v>
      </c>
      <c r="J15" s="32">
        <f t="shared" ref="J15" si="9">H15+I15</f>
        <v>209.53</v>
      </c>
      <c r="K15" s="32">
        <f t="shared" ref="K15" si="10">TRUNC(F15 * H15, 2)</f>
        <v>0</v>
      </c>
      <c r="L15" s="32">
        <f t="shared" ref="L15" si="11">TRUNC(F15 * I15, 2)</f>
        <v>1676.24</v>
      </c>
      <c r="M15" s="32">
        <f t="shared" ref="M15" si="12">K15+L15</f>
        <v>1676.24</v>
      </c>
      <c r="N15" s="20">
        <f t="shared" si="0"/>
        <v>2.8171985311522423E-3</v>
      </c>
    </row>
    <row r="16" spans="1:14" ht="24" customHeight="1" x14ac:dyDescent="0.2">
      <c r="A16" s="23" t="s">
        <v>50</v>
      </c>
      <c r="B16" s="23"/>
      <c r="C16" s="23"/>
      <c r="D16" s="23" t="s">
        <v>51</v>
      </c>
      <c r="E16" s="23"/>
      <c r="F16" s="24"/>
      <c r="G16" s="24"/>
      <c r="H16" s="23"/>
      <c r="I16" s="23"/>
      <c r="J16" s="23"/>
      <c r="K16" s="23"/>
      <c r="L16" s="23"/>
      <c r="M16" s="25">
        <f>M17+M18+M19</f>
        <v>6970</v>
      </c>
      <c r="N16" s="19">
        <f t="shared" si="0"/>
        <v>1.1714237676067347E-2</v>
      </c>
    </row>
    <row r="17" spans="1:14" ht="51.95" customHeight="1" x14ac:dyDescent="0.2">
      <c r="A17" s="29" t="s">
        <v>52</v>
      </c>
      <c r="B17" s="30" t="s">
        <v>53</v>
      </c>
      <c r="C17" s="29" t="s">
        <v>54</v>
      </c>
      <c r="D17" s="29" t="s">
        <v>55</v>
      </c>
      <c r="E17" s="31" t="s">
        <v>28</v>
      </c>
      <c r="F17" s="30">
        <v>100</v>
      </c>
      <c r="G17" s="32">
        <v>4.8600000000000003</v>
      </c>
      <c r="H17" s="32">
        <v>2.92</v>
      </c>
      <c r="I17" s="32">
        <v>3.02</v>
      </c>
      <c r="J17" s="32">
        <f t="shared" ref="J17:J19" si="13">H17+I17</f>
        <v>5.9399999999999995</v>
      </c>
      <c r="K17" s="32">
        <f t="shared" ref="K17:K19" si="14">TRUNC(F17 * H17, 2)</f>
        <v>292</v>
      </c>
      <c r="L17" s="32">
        <f t="shared" ref="L17:L19" si="15">TRUNC(F17 * I17, 2)</f>
        <v>302</v>
      </c>
      <c r="M17" s="32">
        <f t="shared" ref="M17:M19" si="16">K17+L17</f>
        <v>594</v>
      </c>
      <c r="N17" s="20">
        <f t="shared" si="0"/>
        <v>9.9831523379971358E-4</v>
      </c>
    </row>
    <row r="18" spans="1:14" ht="51.95" customHeight="1" x14ac:dyDescent="0.2">
      <c r="A18" s="29" t="s">
        <v>56</v>
      </c>
      <c r="B18" s="30" t="s">
        <v>57</v>
      </c>
      <c r="C18" s="29" t="s">
        <v>54</v>
      </c>
      <c r="D18" s="29" t="s">
        <v>58</v>
      </c>
      <c r="E18" s="31" t="s">
        <v>28</v>
      </c>
      <c r="F18" s="30">
        <v>100</v>
      </c>
      <c r="G18" s="32">
        <v>33.79</v>
      </c>
      <c r="H18" s="32">
        <v>18.96</v>
      </c>
      <c r="I18" s="32">
        <v>22.38</v>
      </c>
      <c r="J18" s="32">
        <f t="shared" si="13"/>
        <v>41.34</v>
      </c>
      <c r="K18" s="32">
        <f t="shared" si="14"/>
        <v>1896</v>
      </c>
      <c r="L18" s="32">
        <f t="shared" si="15"/>
        <v>2238</v>
      </c>
      <c r="M18" s="32">
        <f t="shared" si="16"/>
        <v>4134</v>
      </c>
      <c r="N18" s="20">
        <f t="shared" si="0"/>
        <v>6.9478706675555821E-3</v>
      </c>
    </row>
    <row r="19" spans="1:14" ht="24" customHeight="1" x14ac:dyDescent="0.2">
      <c r="A19" s="29" t="s">
        <v>59</v>
      </c>
      <c r="B19" s="30" t="s">
        <v>60</v>
      </c>
      <c r="C19" s="29" t="s">
        <v>61</v>
      </c>
      <c r="D19" s="29" t="s">
        <v>62</v>
      </c>
      <c r="E19" s="31" t="s">
        <v>28</v>
      </c>
      <c r="F19" s="30">
        <v>100</v>
      </c>
      <c r="G19" s="32">
        <v>16.32</v>
      </c>
      <c r="H19" s="32">
        <v>6.8</v>
      </c>
      <c r="I19" s="32">
        <v>15.62</v>
      </c>
      <c r="J19" s="32">
        <f t="shared" si="13"/>
        <v>22.419999999999998</v>
      </c>
      <c r="K19" s="32">
        <f t="shared" si="14"/>
        <v>680</v>
      </c>
      <c r="L19" s="32">
        <f t="shared" si="15"/>
        <v>1562</v>
      </c>
      <c r="M19" s="32">
        <f t="shared" si="16"/>
        <v>2242</v>
      </c>
      <c r="N19" s="20">
        <f t="shared" si="0"/>
        <v>3.7680517747120503E-3</v>
      </c>
    </row>
    <row r="20" spans="1:14" ht="24" customHeight="1" x14ac:dyDescent="0.2">
      <c r="A20" s="33" t="s">
        <v>63</v>
      </c>
      <c r="B20" s="33"/>
      <c r="C20" s="33"/>
      <c r="D20" s="33" t="s">
        <v>64</v>
      </c>
      <c r="E20" s="33"/>
      <c r="F20" s="34"/>
      <c r="G20" s="34"/>
      <c r="H20" s="33"/>
      <c r="I20" s="33"/>
      <c r="J20" s="33"/>
      <c r="K20" s="33"/>
      <c r="L20" s="33"/>
      <c r="M20" s="35">
        <f>M21</f>
        <v>126403.92</v>
      </c>
      <c r="N20" s="19">
        <f t="shared" si="0"/>
        <v>0.21244269183165032</v>
      </c>
    </row>
    <row r="21" spans="1:14" ht="24" customHeight="1" x14ac:dyDescent="0.2">
      <c r="A21" s="23" t="s">
        <v>65</v>
      </c>
      <c r="B21" s="23"/>
      <c r="C21" s="23"/>
      <c r="D21" s="23" t="s">
        <v>66</v>
      </c>
      <c r="E21" s="23"/>
      <c r="F21" s="24"/>
      <c r="G21" s="24"/>
      <c r="H21" s="23"/>
      <c r="I21" s="23"/>
      <c r="J21" s="23"/>
      <c r="K21" s="23"/>
      <c r="L21" s="23"/>
      <c r="M21" s="25">
        <f>M22+M33</f>
        <v>126403.92</v>
      </c>
      <c r="N21" s="19">
        <f t="shared" si="0"/>
        <v>0.21244269183165032</v>
      </c>
    </row>
    <row r="22" spans="1:14" ht="24" customHeight="1" x14ac:dyDescent="0.2">
      <c r="A22" s="26" t="s">
        <v>67</v>
      </c>
      <c r="B22" s="26"/>
      <c r="C22" s="26"/>
      <c r="D22" s="26" t="s">
        <v>68</v>
      </c>
      <c r="E22" s="26"/>
      <c r="F22" s="27"/>
      <c r="G22" s="27"/>
      <c r="H22" s="26"/>
      <c r="I22" s="26"/>
      <c r="J22" s="26"/>
      <c r="K22" s="26"/>
      <c r="L22" s="26"/>
      <c r="M22" s="28">
        <f>M23+M24+M25+M26+M27+M28+M29+M30+M31+M32</f>
        <v>43094.17</v>
      </c>
      <c r="N22" s="19">
        <f t="shared" si="0"/>
        <v>7.2426879459519533E-2</v>
      </c>
    </row>
    <row r="23" spans="1:14" ht="26.1" customHeight="1" x14ac:dyDescent="0.2">
      <c r="A23" s="29" t="s">
        <v>69</v>
      </c>
      <c r="B23" s="30" t="s">
        <v>70</v>
      </c>
      <c r="C23" s="29" t="s">
        <v>54</v>
      </c>
      <c r="D23" s="29" t="s">
        <v>71</v>
      </c>
      <c r="E23" s="31" t="s">
        <v>28</v>
      </c>
      <c r="F23" s="30">
        <v>75</v>
      </c>
      <c r="G23" s="32">
        <v>12.56</v>
      </c>
      <c r="H23" s="32">
        <v>8.2799999999999994</v>
      </c>
      <c r="I23" s="32">
        <v>7.08</v>
      </c>
      <c r="J23" s="32">
        <f t="shared" ref="J23:J32" si="17">H23+I23</f>
        <v>15.36</v>
      </c>
      <c r="K23" s="32">
        <f t="shared" ref="K23:K32" si="18">TRUNC(F23 * H23, 2)</f>
        <v>621</v>
      </c>
      <c r="L23" s="32">
        <f t="shared" ref="L23:L32" si="19">TRUNC(F23 * I23, 2)</f>
        <v>531</v>
      </c>
      <c r="M23" s="32">
        <f t="shared" ref="M23:M32" si="20">K23+L23</f>
        <v>1152</v>
      </c>
      <c r="N23" s="20">
        <f t="shared" si="0"/>
        <v>1.9361265140358081E-3</v>
      </c>
    </row>
    <row r="24" spans="1:14" ht="26.1" customHeight="1" x14ac:dyDescent="0.2">
      <c r="A24" s="29" t="s">
        <v>72</v>
      </c>
      <c r="B24" s="30" t="s">
        <v>73</v>
      </c>
      <c r="C24" s="29" t="s">
        <v>61</v>
      </c>
      <c r="D24" s="29" t="s">
        <v>74</v>
      </c>
      <c r="E24" s="31" t="s">
        <v>28</v>
      </c>
      <c r="F24" s="30">
        <v>75</v>
      </c>
      <c r="G24" s="32">
        <v>3.21</v>
      </c>
      <c r="H24" s="32">
        <v>1.51</v>
      </c>
      <c r="I24" s="32">
        <v>3.32</v>
      </c>
      <c r="J24" s="32">
        <f t="shared" si="17"/>
        <v>4.83</v>
      </c>
      <c r="K24" s="32">
        <f t="shared" si="18"/>
        <v>113.25</v>
      </c>
      <c r="L24" s="32">
        <f t="shared" si="19"/>
        <v>249</v>
      </c>
      <c r="M24" s="32">
        <f t="shared" si="20"/>
        <v>362.25</v>
      </c>
      <c r="N24" s="20">
        <f t="shared" si="0"/>
        <v>6.0882103273391622E-4</v>
      </c>
    </row>
    <row r="25" spans="1:14" ht="26.1" customHeight="1" x14ac:dyDescent="0.2">
      <c r="A25" s="29" t="s">
        <v>75</v>
      </c>
      <c r="B25" s="30" t="s">
        <v>76</v>
      </c>
      <c r="C25" s="29" t="s">
        <v>54</v>
      </c>
      <c r="D25" s="29" t="s">
        <v>77</v>
      </c>
      <c r="E25" s="31" t="s">
        <v>28</v>
      </c>
      <c r="F25" s="30">
        <v>470</v>
      </c>
      <c r="G25" s="32">
        <v>16.55</v>
      </c>
      <c r="H25" s="32">
        <v>7.65</v>
      </c>
      <c r="I25" s="32">
        <v>12.59</v>
      </c>
      <c r="J25" s="32">
        <f t="shared" si="17"/>
        <v>20.240000000000002</v>
      </c>
      <c r="K25" s="32">
        <f t="shared" si="18"/>
        <v>3595.5</v>
      </c>
      <c r="L25" s="32">
        <f t="shared" si="19"/>
        <v>5917.3</v>
      </c>
      <c r="M25" s="32">
        <f t="shared" si="20"/>
        <v>9512.7999999999993</v>
      </c>
      <c r="N25" s="20">
        <f t="shared" si="0"/>
        <v>1.5987833596110966E-2</v>
      </c>
    </row>
    <row r="26" spans="1:14" ht="26.1" customHeight="1" x14ac:dyDescent="0.2">
      <c r="A26" s="29" t="s">
        <v>78</v>
      </c>
      <c r="B26" s="30" t="s">
        <v>79</v>
      </c>
      <c r="C26" s="29" t="s">
        <v>54</v>
      </c>
      <c r="D26" s="29" t="s">
        <v>80</v>
      </c>
      <c r="E26" s="31" t="s">
        <v>28</v>
      </c>
      <c r="F26" s="30">
        <v>750</v>
      </c>
      <c r="G26" s="32">
        <v>14.15</v>
      </c>
      <c r="H26" s="32">
        <v>5.49</v>
      </c>
      <c r="I26" s="32">
        <v>11.82</v>
      </c>
      <c r="J26" s="32">
        <f t="shared" si="17"/>
        <v>17.310000000000002</v>
      </c>
      <c r="K26" s="32">
        <f t="shared" si="18"/>
        <v>4117.5</v>
      </c>
      <c r="L26" s="32">
        <f t="shared" si="19"/>
        <v>8865</v>
      </c>
      <c r="M26" s="32">
        <f t="shared" si="20"/>
        <v>12982.5</v>
      </c>
      <c r="N26" s="20">
        <f t="shared" si="0"/>
        <v>2.1819238253880102E-2</v>
      </c>
    </row>
    <row r="27" spans="1:14" ht="26.1" customHeight="1" x14ac:dyDescent="0.2">
      <c r="A27" s="29" t="s">
        <v>81</v>
      </c>
      <c r="B27" s="30" t="s">
        <v>82</v>
      </c>
      <c r="C27" s="29" t="s">
        <v>54</v>
      </c>
      <c r="D27" s="29" t="s">
        <v>83</v>
      </c>
      <c r="E27" s="31" t="s">
        <v>28</v>
      </c>
      <c r="F27" s="30">
        <v>45</v>
      </c>
      <c r="G27" s="32">
        <v>23.77</v>
      </c>
      <c r="H27" s="32">
        <v>9.82</v>
      </c>
      <c r="I27" s="32">
        <v>19.260000000000002</v>
      </c>
      <c r="J27" s="32">
        <f t="shared" si="17"/>
        <v>29.080000000000002</v>
      </c>
      <c r="K27" s="32">
        <f t="shared" si="18"/>
        <v>441.9</v>
      </c>
      <c r="L27" s="32">
        <f t="shared" si="19"/>
        <v>866.7</v>
      </c>
      <c r="M27" s="32">
        <f t="shared" si="20"/>
        <v>1308.5999999999999</v>
      </c>
      <c r="N27" s="20">
        <f t="shared" si="0"/>
        <v>2.1993187120375509E-3</v>
      </c>
    </row>
    <row r="28" spans="1:14" ht="39" customHeight="1" x14ac:dyDescent="0.2">
      <c r="A28" s="29" t="s">
        <v>84</v>
      </c>
      <c r="B28" s="30" t="s">
        <v>85</v>
      </c>
      <c r="C28" s="29" t="s">
        <v>54</v>
      </c>
      <c r="D28" s="29" t="s">
        <v>86</v>
      </c>
      <c r="E28" s="31" t="s">
        <v>28</v>
      </c>
      <c r="F28" s="30">
        <v>45</v>
      </c>
      <c r="G28" s="32">
        <v>17.86</v>
      </c>
      <c r="H28" s="32">
        <v>10.17</v>
      </c>
      <c r="I28" s="32">
        <v>11.68</v>
      </c>
      <c r="J28" s="32">
        <f t="shared" si="17"/>
        <v>21.85</v>
      </c>
      <c r="K28" s="32">
        <f t="shared" si="18"/>
        <v>457.65</v>
      </c>
      <c r="L28" s="32">
        <f t="shared" si="19"/>
        <v>525.6</v>
      </c>
      <c r="M28" s="32">
        <f t="shared" si="20"/>
        <v>983.25</v>
      </c>
      <c r="N28" s="20">
        <f t="shared" si="0"/>
        <v>1.6525142317063441E-3</v>
      </c>
    </row>
    <row r="29" spans="1:14" ht="51.95" customHeight="1" x14ac:dyDescent="0.2">
      <c r="A29" s="29" t="s">
        <v>87</v>
      </c>
      <c r="B29" s="30" t="s">
        <v>88</v>
      </c>
      <c r="C29" s="29" t="s">
        <v>54</v>
      </c>
      <c r="D29" s="29" t="s">
        <v>89</v>
      </c>
      <c r="E29" s="31" t="s">
        <v>28</v>
      </c>
      <c r="F29" s="30">
        <v>30</v>
      </c>
      <c r="G29" s="32">
        <v>62.12</v>
      </c>
      <c r="H29" s="32">
        <v>44.24</v>
      </c>
      <c r="I29" s="32">
        <v>31.76</v>
      </c>
      <c r="J29" s="32">
        <f t="shared" si="17"/>
        <v>76</v>
      </c>
      <c r="K29" s="32">
        <f t="shared" si="18"/>
        <v>1327.2</v>
      </c>
      <c r="L29" s="32">
        <f t="shared" si="19"/>
        <v>952.8</v>
      </c>
      <c r="M29" s="32">
        <f t="shared" si="20"/>
        <v>2280</v>
      </c>
      <c r="N29" s="20">
        <f t="shared" si="0"/>
        <v>3.8319170590292036E-3</v>
      </c>
    </row>
    <row r="30" spans="1:14" ht="26.1" customHeight="1" x14ac:dyDescent="0.2">
      <c r="A30" s="29" t="s">
        <v>90</v>
      </c>
      <c r="B30" s="30" t="s">
        <v>91</v>
      </c>
      <c r="C30" s="29" t="s">
        <v>54</v>
      </c>
      <c r="D30" s="29" t="s">
        <v>92</v>
      </c>
      <c r="E30" s="31" t="s">
        <v>28</v>
      </c>
      <c r="F30" s="30">
        <v>370</v>
      </c>
      <c r="G30" s="32">
        <v>31.26</v>
      </c>
      <c r="H30" s="32">
        <v>18.46</v>
      </c>
      <c r="I30" s="32">
        <v>19.78</v>
      </c>
      <c r="J30" s="32">
        <f t="shared" si="17"/>
        <v>38.24</v>
      </c>
      <c r="K30" s="32">
        <f t="shared" si="18"/>
        <v>6830.2</v>
      </c>
      <c r="L30" s="32">
        <f t="shared" si="19"/>
        <v>7318.6</v>
      </c>
      <c r="M30" s="32">
        <f t="shared" si="20"/>
        <v>14148.8</v>
      </c>
      <c r="N30" s="20">
        <f t="shared" si="0"/>
        <v>2.377939828280368E-2</v>
      </c>
    </row>
    <row r="31" spans="1:14" ht="51.95" customHeight="1" x14ac:dyDescent="0.2">
      <c r="A31" s="29" t="s">
        <v>93</v>
      </c>
      <c r="B31" s="30" t="s">
        <v>94</v>
      </c>
      <c r="C31" s="29" t="s">
        <v>54</v>
      </c>
      <c r="D31" s="29" t="s">
        <v>95</v>
      </c>
      <c r="E31" s="31" t="s">
        <v>28</v>
      </c>
      <c r="F31" s="30">
        <v>2.2000000000000002</v>
      </c>
      <c r="G31" s="32">
        <v>103.54</v>
      </c>
      <c r="H31" s="32">
        <v>20.99</v>
      </c>
      <c r="I31" s="32">
        <v>105.69</v>
      </c>
      <c r="J31" s="32">
        <f t="shared" si="17"/>
        <v>126.67999999999999</v>
      </c>
      <c r="K31" s="32">
        <f t="shared" si="18"/>
        <v>46.17</v>
      </c>
      <c r="L31" s="32">
        <f t="shared" si="19"/>
        <v>232.51</v>
      </c>
      <c r="M31" s="32">
        <f t="shared" si="20"/>
        <v>278.68</v>
      </c>
      <c r="N31" s="20">
        <f t="shared" si="0"/>
        <v>4.6836782719748181E-4</v>
      </c>
    </row>
    <row r="32" spans="1:14" ht="26.1" customHeight="1" x14ac:dyDescent="0.2">
      <c r="A32" s="29" t="s">
        <v>96</v>
      </c>
      <c r="B32" s="30" t="s">
        <v>97</v>
      </c>
      <c r="C32" s="29" t="s">
        <v>54</v>
      </c>
      <c r="D32" s="29" t="s">
        <v>98</v>
      </c>
      <c r="E32" s="31" t="s">
        <v>28</v>
      </c>
      <c r="F32" s="30">
        <v>2.2000000000000002</v>
      </c>
      <c r="G32" s="32">
        <v>31.69</v>
      </c>
      <c r="H32" s="32">
        <v>3.02</v>
      </c>
      <c r="I32" s="32">
        <v>35.75</v>
      </c>
      <c r="J32" s="32">
        <f t="shared" si="17"/>
        <v>38.770000000000003</v>
      </c>
      <c r="K32" s="32">
        <f t="shared" si="18"/>
        <v>6.64</v>
      </c>
      <c r="L32" s="32">
        <f t="shared" si="19"/>
        <v>78.650000000000006</v>
      </c>
      <c r="M32" s="32">
        <f t="shared" si="20"/>
        <v>85.29</v>
      </c>
      <c r="N32" s="20">
        <f t="shared" si="0"/>
        <v>1.4334394998447405E-4</v>
      </c>
    </row>
    <row r="33" spans="1:14" ht="24" customHeight="1" x14ac:dyDescent="0.2">
      <c r="A33" s="26" t="s">
        <v>99</v>
      </c>
      <c r="B33" s="26"/>
      <c r="C33" s="26"/>
      <c r="D33" s="26" t="s">
        <v>100</v>
      </c>
      <c r="E33" s="26"/>
      <c r="F33" s="27"/>
      <c r="G33" s="27"/>
      <c r="H33" s="26"/>
      <c r="I33" s="26"/>
      <c r="J33" s="26"/>
      <c r="K33" s="26"/>
      <c r="L33" s="26"/>
      <c r="M33" s="28">
        <f>M34+M35+M36+M37+M38+M39</f>
        <v>83309.75</v>
      </c>
      <c r="N33" s="19">
        <f t="shared" si="0"/>
        <v>0.14001581237213079</v>
      </c>
    </row>
    <row r="34" spans="1:14" ht="26.1" customHeight="1" x14ac:dyDescent="0.2">
      <c r="A34" s="29" t="s">
        <v>101</v>
      </c>
      <c r="B34" s="30" t="s">
        <v>102</v>
      </c>
      <c r="C34" s="29" t="s">
        <v>54</v>
      </c>
      <c r="D34" s="29" t="s">
        <v>103</v>
      </c>
      <c r="E34" s="31" t="s">
        <v>28</v>
      </c>
      <c r="F34" s="30">
        <v>1305</v>
      </c>
      <c r="G34" s="32">
        <v>2.14</v>
      </c>
      <c r="H34" s="32">
        <v>1.87</v>
      </c>
      <c r="I34" s="32">
        <v>0.74</v>
      </c>
      <c r="J34" s="32">
        <f t="shared" ref="J34:J39" si="21">H34+I34</f>
        <v>2.6100000000000003</v>
      </c>
      <c r="K34" s="32">
        <f t="shared" ref="K34:K39" si="22">TRUNC(F34 * H34, 2)</f>
        <v>2440.35</v>
      </c>
      <c r="L34" s="32">
        <f t="shared" ref="L34:L39" si="23">TRUNC(F34 * I34, 2)</f>
        <v>965.7</v>
      </c>
      <c r="M34" s="32">
        <f t="shared" ref="M34:M39" si="24">K34+L34</f>
        <v>3406.05</v>
      </c>
      <c r="N34" s="20">
        <f t="shared" si="0"/>
        <v>5.7244303065379035E-3</v>
      </c>
    </row>
    <row r="35" spans="1:14" ht="26.1" customHeight="1" x14ac:dyDescent="0.2">
      <c r="A35" s="29" t="s">
        <v>104</v>
      </c>
      <c r="B35" s="30" t="s">
        <v>73</v>
      </c>
      <c r="C35" s="29" t="s">
        <v>61</v>
      </c>
      <c r="D35" s="29" t="s">
        <v>74</v>
      </c>
      <c r="E35" s="31" t="s">
        <v>28</v>
      </c>
      <c r="F35" s="30">
        <v>465</v>
      </c>
      <c r="G35" s="32">
        <v>3.21</v>
      </c>
      <c r="H35" s="32">
        <v>1.51</v>
      </c>
      <c r="I35" s="32">
        <v>3.32</v>
      </c>
      <c r="J35" s="32">
        <f t="shared" si="21"/>
        <v>4.83</v>
      </c>
      <c r="K35" s="32">
        <f t="shared" si="22"/>
        <v>702.15</v>
      </c>
      <c r="L35" s="32">
        <f t="shared" si="23"/>
        <v>1543.8</v>
      </c>
      <c r="M35" s="32">
        <f t="shared" si="24"/>
        <v>2245.9499999999998</v>
      </c>
      <c r="N35" s="20">
        <f t="shared" si="0"/>
        <v>3.7746904029502806E-3</v>
      </c>
    </row>
    <row r="36" spans="1:14" ht="26.1" customHeight="1" x14ac:dyDescent="0.2">
      <c r="A36" s="29" t="s">
        <v>105</v>
      </c>
      <c r="B36" s="30" t="s">
        <v>106</v>
      </c>
      <c r="C36" s="29" t="s">
        <v>107</v>
      </c>
      <c r="D36" s="29" t="s">
        <v>108</v>
      </c>
      <c r="E36" s="31" t="s">
        <v>28</v>
      </c>
      <c r="F36" s="30">
        <v>465</v>
      </c>
      <c r="G36" s="32">
        <v>37.86</v>
      </c>
      <c r="H36" s="32">
        <v>33.590000000000003</v>
      </c>
      <c r="I36" s="32">
        <v>22.81</v>
      </c>
      <c r="J36" s="32">
        <f t="shared" si="21"/>
        <v>56.400000000000006</v>
      </c>
      <c r="K36" s="32">
        <f t="shared" si="22"/>
        <v>15619.35</v>
      </c>
      <c r="L36" s="32">
        <f t="shared" si="23"/>
        <v>10606.65</v>
      </c>
      <c r="M36" s="32">
        <f t="shared" si="24"/>
        <v>26226</v>
      </c>
      <c r="N36" s="20">
        <f t="shared" si="0"/>
        <v>4.4077130171096449E-2</v>
      </c>
    </row>
    <row r="37" spans="1:14" ht="51.95" customHeight="1" x14ac:dyDescent="0.2">
      <c r="A37" s="29" t="s">
        <v>109</v>
      </c>
      <c r="B37" s="30" t="s">
        <v>88</v>
      </c>
      <c r="C37" s="29" t="s">
        <v>54</v>
      </c>
      <c r="D37" s="29" t="s">
        <v>110</v>
      </c>
      <c r="E37" s="31" t="s">
        <v>28</v>
      </c>
      <c r="F37" s="30">
        <v>230</v>
      </c>
      <c r="G37" s="32">
        <v>62.12</v>
      </c>
      <c r="H37" s="32">
        <v>44.24</v>
      </c>
      <c r="I37" s="32">
        <v>31.76</v>
      </c>
      <c r="J37" s="32">
        <f t="shared" si="21"/>
        <v>76</v>
      </c>
      <c r="K37" s="32">
        <f t="shared" si="22"/>
        <v>10175.200000000001</v>
      </c>
      <c r="L37" s="32">
        <f t="shared" si="23"/>
        <v>7304.8</v>
      </c>
      <c r="M37" s="32">
        <f t="shared" si="24"/>
        <v>17480</v>
      </c>
      <c r="N37" s="20">
        <f t="shared" si="0"/>
        <v>2.937803078589056E-2</v>
      </c>
    </row>
    <row r="38" spans="1:14" ht="26.1" customHeight="1" x14ac:dyDescent="0.2">
      <c r="A38" s="29" t="s">
        <v>111</v>
      </c>
      <c r="B38" s="30" t="s">
        <v>112</v>
      </c>
      <c r="C38" s="29" t="s">
        <v>113</v>
      </c>
      <c r="D38" s="29" t="s">
        <v>114</v>
      </c>
      <c r="E38" s="31" t="s">
        <v>28</v>
      </c>
      <c r="F38" s="30">
        <v>465</v>
      </c>
      <c r="G38" s="32">
        <v>4.93</v>
      </c>
      <c r="H38" s="32">
        <v>1.73</v>
      </c>
      <c r="I38" s="32">
        <v>3.38</v>
      </c>
      <c r="J38" s="32">
        <f t="shared" si="21"/>
        <v>5.1099999999999994</v>
      </c>
      <c r="K38" s="32">
        <f t="shared" si="22"/>
        <v>804.45</v>
      </c>
      <c r="L38" s="32">
        <f t="shared" si="23"/>
        <v>1571.7</v>
      </c>
      <c r="M38" s="32">
        <f t="shared" si="24"/>
        <v>2376.15</v>
      </c>
      <c r="N38" s="20">
        <f t="shared" ref="N38:N69" si="25">M38 / 595002.44</f>
        <v>3.9935130350053699E-3</v>
      </c>
    </row>
    <row r="39" spans="1:14" ht="26.1" customHeight="1" x14ac:dyDescent="0.2">
      <c r="A39" s="29" t="s">
        <v>115</v>
      </c>
      <c r="B39" s="30" t="s">
        <v>116</v>
      </c>
      <c r="C39" s="29" t="s">
        <v>107</v>
      </c>
      <c r="D39" s="29" t="s">
        <v>117</v>
      </c>
      <c r="E39" s="31" t="s">
        <v>28</v>
      </c>
      <c r="F39" s="30">
        <v>840</v>
      </c>
      <c r="G39" s="32">
        <v>25.23</v>
      </c>
      <c r="H39" s="32">
        <v>22.37</v>
      </c>
      <c r="I39" s="32">
        <v>15.22</v>
      </c>
      <c r="J39" s="32">
        <f t="shared" si="21"/>
        <v>37.590000000000003</v>
      </c>
      <c r="K39" s="32">
        <f t="shared" si="22"/>
        <v>18790.8</v>
      </c>
      <c r="L39" s="32">
        <f t="shared" si="23"/>
        <v>12784.8</v>
      </c>
      <c r="M39" s="32">
        <f t="shared" si="24"/>
        <v>31575.599999999999</v>
      </c>
      <c r="N39" s="20">
        <f t="shared" si="25"/>
        <v>5.3068017670650225E-2</v>
      </c>
    </row>
    <row r="40" spans="1:14" ht="24" customHeight="1" x14ac:dyDescent="0.2">
      <c r="A40" s="33" t="s">
        <v>118</v>
      </c>
      <c r="B40" s="33"/>
      <c r="C40" s="33"/>
      <c r="D40" s="33" t="s">
        <v>119</v>
      </c>
      <c r="E40" s="33"/>
      <c r="F40" s="34"/>
      <c r="G40" s="34"/>
      <c r="H40" s="33"/>
      <c r="I40" s="33"/>
      <c r="J40" s="33"/>
      <c r="K40" s="33"/>
      <c r="L40" s="33"/>
      <c r="M40" s="35">
        <f>M41</f>
        <v>123551.84999999999</v>
      </c>
      <c r="N40" s="19">
        <f t="shared" si="25"/>
        <v>0.2076493165305339</v>
      </c>
    </row>
    <row r="41" spans="1:14" ht="24" customHeight="1" x14ac:dyDescent="0.2">
      <c r="A41" s="23" t="s">
        <v>120</v>
      </c>
      <c r="B41" s="23"/>
      <c r="C41" s="23"/>
      <c r="D41" s="23" t="s">
        <v>66</v>
      </c>
      <c r="E41" s="23"/>
      <c r="F41" s="24"/>
      <c r="G41" s="24"/>
      <c r="H41" s="23"/>
      <c r="I41" s="23"/>
      <c r="J41" s="23"/>
      <c r="K41" s="23"/>
      <c r="L41" s="23"/>
      <c r="M41" s="25">
        <f>M42+M49</f>
        <v>123551.84999999999</v>
      </c>
      <c r="N41" s="19">
        <f t="shared" si="25"/>
        <v>0.2076493165305339</v>
      </c>
    </row>
    <row r="42" spans="1:14" ht="24" customHeight="1" x14ac:dyDescent="0.2">
      <c r="A42" s="26" t="s">
        <v>121</v>
      </c>
      <c r="B42" s="26"/>
      <c r="C42" s="26"/>
      <c r="D42" s="26" t="s">
        <v>68</v>
      </c>
      <c r="E42" s="26"/>
      <c r="F42" s="27"/>
      <c r="G42" s="27"/>
      <c r="H42" s="26"/>
      <c r="I42" s="26"/>
      <c r="J42" s="26"/>
      <c r="K42" s="26"/>
      <c r="L42" s="26"/>
      <c r="M42" s="28">
        <f>M43+M44+M45+M46+M47+M48</f>
        <v>46448.399999999994</v>
      </c>
      <c r="N42" s="19">
        <f t="shared" si="25"/>
        <v>7.8064217686233353E-2</v>
      </c>
    </row>
    <row r="43" spans="1:14" ht="26.1" customHeight="1" x14ac:dyDescent="0.2">
      <c r="A43" s="29" t="s">
        <v>122</v>
      </c>
      <c r="B43" s="30" t="s">
        <v>70</v>
      </c>
      <c r="C43" s="29" t="s">
        <v>54</v>
      </c>
      <c r="D43" s="29" t="s">
        <v>71</v>
      </c>
      <c r="E43" s="31" t="s">
        <v>28</v>
      </c>
      <c r="F43" s="30">
        <v>75</v>
      </c>
      <c r="G43" s="32">
        <v>12.56</v>
      </c>
      <c r="H43" s="32">
        <v>8.2799999999999994</v>
      </c>
      <c r="I43" s="32">
        <v>7.08</v>
      </c>
      <c r="J43" s="32">
        <f t="shared" ref="J43:J48" si="26">H43+I43</f>
        <v>15.36</v>
      </c>
      <c r="K43" s="32">
        <f t="shared" ref="K43:K48" si="27">TRUNC(F43 * H43, 2)</f>
        <v>621</v>
      </c>
      <c r="L43" s="32">
        <f t="shared" ref="L43:L48" si="28">TRUNC(F43 * I43, 2)</f>
        <v>531</v>
      </c>
      <c r="M43" s="32">
        <f t="shared" ref="M43:M48" si="29">K43+L43</f>
        <v>1152</v>
      </c>
      <c r="N43" s="20">
        <f t="shared" si="25"/>
        <v>1.9361265140358081E-3</v>
      </c>
    </row>
    <row r="44" spans="1:14" ht="26.1" customHeight="1" x14ac:dyDescent="0.2">
      <c r="A44" s="29" t="s">
        <v>123</v>
      </c>
      <c r="B44" s="30" t="s">
        <v>73</v>
      </c>
      <c r="C44" s="29" t="s">
        <v>61</v>
      </c>
      <c r="D44" s="29" t="s">
        <v>74</v>
      </c>
      <c r="E44" s="31" t="s">
        <v>28</v>
      </c>
      <c r="F44" s="30">
        <v>75</v>
      </c>
      <c r="G44" s="32">
        <v>3.21</v>
      </c>
      <c r="H44" s="32">
        <v>1.51</v>
      </c>
      <c r="I44" s="32">
        <v>3.32</v>
      </c>
      <c r="J44" s="32">
        <f t="shared" si="26"/>
        <v>4.83</v>
      </c>
      <c r="K44" s="32">
        <f t="shared" si="27"/>
        <v>113.25</v>
      </c>
      <c r="L44" s="32">
        <f t="shared" si="28"/>
        <v>249</v>
      </c>
      <c r="M44" s="32">
        <f t="shared" si="29"/>
        <v>362.25</v>
      </c>
      <c r="N44" s="20">
        <f t="shared" si="25"/>
        <v>6.0882103273391622E-4</v>
      </c>
    </row>
    <row r="45" spans="1:14" ht="26.1" customHeight="1" x14ac:dyDescent="0.2">
      <c r="A45" s="29" t="s">
        <v>124</v>
      </c>
      <c r="B45" s="30" t="s">
        <v>76</v>
      </c>
      <c r="C45" s="29" t="s">
        <v>54</v>
      </c>
      <c r="D45" s="29" t="s">
        <v>77</v>
      </c>
      <c r="E45" s="31" t="s">
        <v>28</v>
      </c>
      <c r="F45" s="30">
        <v>545</v>
      </c>
      <c r="G45" s="32">
        <v>16.55</v>
      </c>
      <c r="H45" s="32">
        <v>7.65</v>
      </c>
      <c r="I45" s="32">
        <v>12.59</v>
      </c>
      <c r="J45" s="32">
        <f t="shared" si="26"/>
        <v>20.240000000000002</v>
      </c>
      <c r="K45" s="32">
        <f t="shared" si="27"/>
        <v>4169.25</v>
      </c>
      <c r="L45" s="32">
        <f t="shared" si="28"/>
        <v>6861.55</v>
      </c>
      <c r="M45" s="32">
        <f t="shared" si="29"/>
        <v>11030.8</v>
      </c>
      <c r="N45" s="20">
        <f t="shared" si="25"/>
        <v>1.8539083638043567E-2</v>
      </c>
    </row>
    <row r="46" spans="1:14" ht="26.1" customHeight="1" x14ac:dyDescent="0.2">
      <c r="A46" s="29" t="s">
        <v>125</v>
      </c>
      <c r="B46" s="30" t="s">
        <v>79</v>
      </c>
      <c r="C46" s="29" t="s">
        <v>54</v>
      </c>
      <c r="D46" s="29" t="s">
        <v>80</v>
      </c>
      <c r="E46" s="31" t="s">
        <v>28</v>
      </c>
      <c r="F46" s="30">
        <v>725</v>
      </c>
      <c r="G46" s="32">
        <v>14.15</v>
      </c>
      <c r="H46" s="32">
        <v>5.49</v>
      </c>
      <c r="I46" s="32">
        <v>11.82</v>
      </c>
      <c r="J46" s="32">
        <f t="shared" si="26"/>
        <v>17.310000000000002</v>
      </c>
      <c r="K46" s="32">
        <f t="shared" si="27"/>
        <v>3980.25</v>
      </c>
      <c r="L46" s="32">
        <f t="shared" si="28"/>
        <v>8569.5</v>
      </c>
      <c r="M46" s="32">
        <f t="shared" si="29"/>
        <v>12549.75</v>
      </c>
      <c r="N46" s="20">
        <f t="shared" si="25"/>
        <v>2.10919303120841E-2</v>
      </c>
    </row>
    <row r="47" spans="1:14" ht="51.95" customHeight="1" x14ac:dyDescent="0.2">
      <c r="A47" s="29" t="s">
        <v>126</v>
      </c>
      <c r="B47" s="30" t="s">
        <v>88</v>
      </c>
      <c r="C47" s="29" t="s">
        <v>54</v>
      </c>
      <c r="D47" s="29" t="s">
        <v>127</v>
      </c>
      <c r="E47" s="31" t="s">
        <v>28</v>
      </c>
      <c r="F47" s="30">
        <v>47</v>
      </c>
      <c r="G47" s="32">
        <v>62.12</v>
      </c>
      <c r="H47" s="32">
        <v>44.24</v>
      </c>
      <c r="I47" s="32">
        <v>31.76</v>
      </c>
      <c r="J47" s="32">
        <f t="shared" si="26"/>
        <v>76</v>
      </c>
      <c r="K47" s="32">
        <f t="shared" si="27"/>
        <v>2079.2800000000002</v>
      </c>
      <c r="L47" s="32">
        <f t="shared" si="28"/>
        <v>1492.72</v>
      </c>
      <c r="M47" s="32">
        <f t="shared" si="29"/>
        <v>3572</v>
      </c>
      <c r="N47" s="20">
        <f t="shared" si="25"/>
        <v>6.0033367258124195E-3</v>
      </c>
    </row>
    <row r="48" spans="1:14" ht="26.1" customHeight="1" x14ac:dyDescent="0.2">
      <c r="A48" s="29" t="s">
        <v>128</v>
      </c>
      <c r="B48" s="30" t="s">
        <v>91</v>
      </c>
      <c r="C48" s="29" t="s">
        <v>54</v>
      </c>
      <c r="D48" s="29" t="s">
        <v>92</v>
      </c>
      <c r="E48" s="31" t="s">
        <v>28</v>
      </c>
      <c r="F48" s="30">
        <v>465</v>
      </c>
      <c r="G48" s="32">
        <v>31.26</v>
      </c>
      <c r="H48" s="32">
        <v>18.46</v>
      </c>
      <c r="I48" s="32">
        <v>19.78</v>
      </c>
      <c r="J48" s="32">
        <f t="shared" si="26"/>
        <v>38.24</v>
      </c>
      <c r="K48" s="32">
        <f t="shared" si="27"/>
        <v>8583.9</v>
      </c>
      <c r="L48" s="32">
        <f t="shared" si="28"/>
        <v>9197.7000000000007</v>
      </c>
      <c r="M48" s="32">
        <f t="shared" si="29"/>
        <v>17781.599999999999</v>
      </c>
      <c r="N48" s="20">
        <f t="shared" si="25"/>
        <v>2.9884919463523545E-2</v>
      </c>
    </row>
    <row r="49" spans="1:14" ht="24" customHeight="1" x14ac:dyDescent="0.2">
      <c r="A49" s="26" t="s">
        <v>129</v>
      </c>
      <c r="B49" s="26"/>
      <c r="C49" s="26"/>
      <c r="D49" s="26" t="s">
        <v>100</v>
      </c>
      <c r="E49" s="26"/>
      <c r="F49" s="27"/>
      <c r="G49" s="27"/>
      <c r="H49" s="26"/>
      <c r="I49" s="26"/>
      <c r="J49" s="26"/>
      <c r="K49" s="26"/>
      <c r="L49" s="26"/>
      <c r="M49" s="28">
        <f>M50+M51+M52+M53+M54+M55</f>
        <v>77103.45</v>
      </c>
      <c r="N49" s="19">
        <f t="shared" si="25"/>
        <v>0.12958509884430056</v>
      </c>
    </row>
    <row r="50" spans="1:14" ht="26.1" customHeight="1" x14ac:dyDescent="0.2">
      <c r="A50" s="29" t="s">
        <v>130</v>
      </c>
      <c r="B50" s="30" t="s">
        <v>102</v>
      </c>
      <c r="C50" s="29" t="s">
        <v>54</v>
      </c>
      <c r="D50" s="29" t="s">
        <v>103</v>
      </c>
      <c r="E50" s="31" t="s">
        <v>28</v>
      </c>
      <c r="F50" s="30">
        <v>1215</v>
      </c>
      <c r="G50" s="32">
        <v>2.14</v>
      </c>
      <c r="H50" s="32">
        <v>1.87</v>
      </c>
      <c r="I50" s="32">
        <v>0.74</v>
      </c>
      <c r="J50" s="32">
        <f t="shared" ref="J50:J55" si="30">H50+I50</f>
        <v>2.6100000000000003</v>
      </c>
      <c r="K50" s="32">
        <f t="shared" ref="K50:K55" si="31">TRUNC(F50 * H50, 2)</f>
        <v>2272.0500000000002</v>
      </c>
      <c r="L50" s="32">
        <f t="shared" ref="L50:L55" si="32">TRUNC(F50 * I50, 2)</f>
        <v>899.1</v>
      </c>
      <c r="M50" s="32">
        <f t="shared" ref="M50:M55" si="33">K50+L50</f>
        <v>3171.15</v>
      </c>
      <c r="N50" s="20">
        <f t="shared" si="25"/>
        <v>5.3296420095352891E-3</v>
      </c>
    </row>
    <row r="51" spans="1:14" ht="26.1" customHeight="1" x14ac:dyDescent="0.2">
      <c r="A51" s="29" t="s">
        <v>131</v>
      </c>
      <c r="B51" s="30" t="s">
        <v>73</v>
      </c>
      <c r="C51" s="29" t="s">
        <v>61</v>
      </c>
      <c r="D51" s="29" t="s">
        <v>74</v>
      </c>
      <c r="E51" s="31" t="s">
        <v>28</v>
      </c>
      <c r="F51" s="30">
        <v>480</v>
      </c>
      <c r="G51" s="32">
        <v>3.21</v>
      </c>
      <c r="H51" s="32">
        <v>1.51</v>
      </c>
      <c r="I51" s="32">
        <v>3.32</v>
      </c>
      <c r="J51" s="32">
        <f t="shared" si="30"/>
        <v>4.83</v>
      </c>
      <c r="K51" s="32">
        <f t="shared" si="31"/>
        <v>724.8</v>
      </c>
      <c r="L51" s="32">
        <f t="shared" si="32"/>
        <v>1593.6</v>
      </c>
      <c r="M51" s="32">
        <f t="shared" si="33"/>
        <v>2318.3999999999996</v>
      </c>
      <c r="N51" s="20">
        <f t="shared" si="25"/>
        <v>3.8964546094970632E-3</v>
      </c>
    </row>
    <row r="52" spans="1:14" ht="26.1" customHeight="1" x14ac:dyDescent="0.2">
      <c r="A52" s="29" t="s">
        <v>132</v>
      </c>
      <c r="B52" s="30" t="s">
        <v>106</v>
      </c>
      <c r="C52" s="29" t="s">
        <v>107</v>
      </c>
      <c r="D52" s="29" t="s">
        <v>108</v>
      </c>
      <c r="E52" s="31" t="s">
        <v>28</v>
      </c>
      <c r="F52" s="30">
        <v>480</v>
      </c>
      <c r="G52" s="32">
        <v>37.86</v>
      </c>
      <c r="H52" s="32">
        <v>33.590000000000003</v>
      </c>
      <c r="I52" s="32">
        <v>22.81</v>
      </c>
      <c r="J52" s="32">
        <f t="shared" si="30"/>
        <v>56.400000000000006</v>
      </c>
      <c r="K52" s="32">
        <f t="shared" si="31"/>
        <v>16123.2</v>
      </c>
      <c r="L52" s="32">
        <f t="shared" si="32"/>
        <v>10948.8</v>
      </c>
      <c r="M52" s="32">
        <f t="shared" si="33"/>
        <v>27072</v>
      </c>
      <c r="N52" s="20">
        <f t="shared" si="25"/>
        <v>4.5498973079841493E-2</v>
      </c>
    </row>
    <row r="53" spans="1:14" ht="51.95" customHeight="1" x14ac:dyDescent="0.2">
      <c r="A53" s="29" t="s">
        <v>133</v>
      </c>
      <c r="B53" s="30" t="s">
        <v>88</v>
      </c>
      <c r="C53" s="29" t="s">
        <v>54</v>
      </c>
      <c r="D53" s="29" t="s">
        <v>134</v>
      </c>
      <c r="E53" s="31" t="s">
        <v>28</v>
      </c>
      <c r="F53" s="30">
        <v>172</v>
      </c>
      <c r="G53" s="32">
        <v>62.12</v>
      </c>
      <c r="H53" s="32">
        <v>44.24</v>
      </c>
      <c r="I53" s="32">
        <v>31.76</v>
      </c>
      <c r="J53" s="32">
        <f t="shared" si="30"/>
        <v>76</v>
      </c>
      <c r="K53" s="32">
        <f t="shared" si="31"/>
        <v>7609.28</v>
      </c>
      <c r="L53" s="32">
        <f t="shared" si="32"/>
        <v>5462.72</v>
      </c>
      <c r="M53" s="32">
        <f t="shared" si="33"/>
        <v>13072</v>
      </c>
      <c r="N53" s="20">
        <f t="shared" si="25"/>
        <v>2.1969657805100767E-2</v>
      </c>
    </row>
    <row r="54" spans="1:14" ht="26.1" customHeight="1" x14ac:dyDescent="0.2">
      <c r="A54" s="29" t="s">
        <v>135</v>
      </c>
      <c r="B54" s="30" t="s">
        <v>112</v>
      </c>
      <c r="C54" s="29" t="s">
        <v>113</v>
      </c>
      <c r="D54" s="29" t="s">
        <v>136</v>
      </c>
      <c r="E54" s="31" t="s">
        <v>28</v>
      </c>
      <c r="F54" s="30">
        <v>737</v>
      </c>
      <c r="G54" s="32">
        <v>4.93</v>
      </c>
      <c r="H54" s="32">
        <v>1.73</v>
      </c>
      <c r="I54" s="32">
        <v>3.38</v>
      </c>
      <c r="J54" s="32">
        <f t="shared" si="30"/>
        <v>5.1099999999999994</v>
      </c>
      <c r="K54" s="32">
        <f t="shared" si="31"/>
        <v>1275.01</v>
      </c>
      <c r="L54" s="32">
        <f t="shared" si="32"/>
        <v>2491.06</v>
      </c>
      <c r="M54" s="32">
        <f t="shared" si="33"/>
        <v>3766.0699999999997</v>
      </c>
      <c r="N54" s="20">
        <f t="shared" si="25"/>
        <v>6.3295034554816283E-3</v>
      </c>
    </row>
    <row r="55" spans="1:14" ht="26.1" customHeight="1" x14ac:dyDescent="0.2">
      <c r="A55" s="29" t="s">
        <v>137</v>
      </c>
      <c r="B55" s="30" t="s">
        <v>116</v>
      </c>
      <c r="C55" s="29" t="s">
        <v>107</v>
      </c>
      <c r="D55" s="29" t="s">
        <v>138</v>
      </c>
      <c r="E55" s="31" t="s">
        <v>28</v>
      </c>
      <c r="F55" s="30">
        <v>737</v>
      </c>
      <c r="G55" s="32">
        <v>25.23</v>
      </c>
      <c r="H55" s="32">
        <v>22.37</v>
      </c>
      <c r="I55" s="32">
        <v>15.22</v>
      </c>
      <c r="J55" s="32">
        <f t="shared" si="30"/>
        <v>37.590000000000003</v>
      </c>
      <c r="K55" s="32">
        <f t="shared" si="31"/>
        <v>16486.689999999999</v>
      </c>
      <c r="L55" s="32">
        <f t="shared" si="32"/>
        <v>11217.14</v>
      </c>
      <c r="M55" s="32">
        <f t="shared" si="33"/>
        <v>27703.829999999998</v>
      </c>
      <c r="N55" s="20">
        <f t="shared" si="25"/>
        <v>4.6560867884844308E-2</v>
      </c>
    </row>
    <row r="56" spans="1:14" ht="24" customHeight="1" x14ac:dyDescent="0.2">
      <c r="A56" s="33" t="s">
        <v>139</v>
      </c>
      <c r="B56" s="33"/>
      <c r="C56" s="33"/>
      <c r="D56" s="33" t="s">
        <v>140</v>
      </c>
      <c r="E56" s="33"/>
      <c r="F56" s="34"/>
      <c r="G56" s="34"/>
      <c r="H56" s="33"/>
      <c r="I56" s="33"/>
      <c r="J56" s="33"/>
      <c r="K56" s="33"/>
      <c r="L56" s="33"/>
      <c r="M56" s="35">
        <f>M57</f>
        <v>161732.71</v>
      </c>
      <c r="N56" s="19">
        <f t="shared" si="25"/>
        <v>0.27181856598772941</v>
      </c>
    </row>
    <row r="57" spans="1:14" ht="24" customHeight="1" x14ac:dyDescent="0.2">
      <c r="A57" s="23" t="s">
        <v>141</v>
      </c>
      <c r="B57" s="23"/>
      <c r="C57" s="23"/>
      <c r="D57" s="23" t="s">
        <v>66</v>
      </c>
      <c r="E57" s="23"/>
      <c r="F57" s="24"/>
      <c r="G57" s="24"/>
      <c r="H57" s="23"/>
      <c r="I57" s="23"/>
      <c r="J57" s="23"/>
      <c r="K57" s="23"/>
      <c r="L57" s="23"/>
      <c r="M57" s="25">
        <f>M58+M67</f>
        <v>161732.71</v>
      </c>
      <c r="N57" s="19">
        <f t="shared" si="25"/>
        <v>0.27181856598772941</v>
      </c>
    </row>
    <row r="58" spans="1:14" ht="24" customHeight="1" x14ac:dyDescent="0.2">
      <c r="A58" s="26" t="s">
        <v>142</v>
      </c>
      <c r="B58" s="26"/>
      <c r="C58" s="26"/>
      <c r="D58" s="26" t="s">
        <v>68</v>
      </c>
      <c r="E58" s="26"/>
      <c r="F58" s="27"/>
      <c r="G58" s="27"/>
      <c r="H58" s="26"/>
      <c r="I58" s="26"/>
      <c r="J58" s="26"/>
      <c r="K58" s="26"/>
      <c r="L58" s="26"/>
      <c r="M58" s="28">
        <f>M59+M60+M61+M62+M63+M64+M65+M66</f>
        <v>69082.559999999998</v>
      </c>
      <c r="N58" s="19">
        <f t="shared" si="25"/>
        <v>0.11610466673044233</v>
      </c>
    </row>
    <row r="59" spans="1:14" ht="26.1" customHeight="1" x14ac:dyDescent="0.2">
      <c r="A59" s="29" t="s">
        <v>143</v>
      </c>
      <c r="B59" s="30" t="s">
        <v>70</v>
      </c>
      <c r="C59" s="29" t="s">
        <v>54</v>
      </c>
      <c r="D59" s="29" t="s">
        <v>71</v>
      </c>
      <c r="E59" s="31" t="s">
        <v>28</v>
      </c>
      <c r="F59" s="30">
        <v>1</v>
      </c>
      <c r="G59" s="32">
        <v>12.56</v>
      </c>
      <c r="H59" s="32">
        <v>8.2799999999999994</v>
      </c>
      <c r="I59" s="32">
        <v>7.08</v>
      </c>
      <c r="J59" s="32">
        <f t="shared" ref="J59:J66" si="34">H59+I59</f>
        <v>15.36</v>
      </c>
      <c r="K59" s="32">
        <f t="shared" ref="K59:K66" si="35">TRUNC(F59 * H59, 2)</f>
        <v>8.2799999999999994</v>
      </c>
      <c r="L59" s="32">
        <f t="shared" ref="L59:L66" si="36">TRUNC(F59 * I59, 2)</f>
        <v>7.08</v>
      </c>
      <c r="M59" s="32">
        <f t="shared" ref="M59:M66" si="37">K59+L59</f>
        <v>15.36</v>
      </c>
      <c r="N59" s="20">
        <f t="shared" si="25"/>
        <v>2.5815020187144107E-5</v>
      </c>
    </row>
    <row r="60" spans="1:14" ht="26.1" customHeight="1" x14ac:dyDescent="0.2">
      <c r="A60" s="29" t="s">
        <v>144</v>
      </c>
      <c r="B60" s="30" t="s">
        <v>73</v>
      </c>
      <c r="C60" s="29" t="s">
        <v>61</v>
      </c>
      <c r="D60" s="29" t="s">
        <v>74</v>
      </c>
      <c r="E60" s="31" t="s">
        <v>28</v>
      </c>
      <c r="F60" s="30">
        <v>75</v>
      </c>
      <c r="G60" s="32">
        <v>3.21</v>
      </c>
      <c r="H60" s="32">
        <v>1.51</v>
      </c>
      <c r="I60" s="32">
        <v>3.32</v>
      </c>
      <c r="J60" s="32">
        <f t="shared" si="34"/>
        <v>4.83</v>
      </c>
      <c r="K60" s="32">
        <f>TRUNC(F60 * H60, 2)</f>
        <v>113.25</v>
      </c>
      <c r="L60" s="32">
        <f t="shared" si="36"/>
        <v>249</v>
      </c>
      <c r="M60" s="32">
        <f>K60+L60</f>
        <v>362.25</v>
      </c>
      <c r="N60" s="20">
        <f t="shared" si="25"/>
        <v>6.0882103273391622E-4</v>
      </c>
    </row>
    <row r="61" spans="1:14" ht="26.1" customHeight="1" x14ac:dyDescent="0.2">
      <c r="A61" s="29" t="s">
        <v>145</v>
      </c>
      <c r="B61" s="30" t="s">
        <v>76</v>
      </c>
      <c r="C61" s="29" t="s">
        <v>54</v>
      </c>
      <c r="D61" s="29" t="s">
        <v>77</v>
      </c>
      <c r="E61" s="31" t="s">
        <v>28</v>
      </c>
      <c r="F61" s="30">
        <v>915</v>
      </c>
      <c r="G61" s="32">
        <v>16.55</v>
      </c>
      <c r="H61" s="32">
        <v>7.65</v>
      </c>
      <c r="I61" s="32">
        <v>12.59</v>
      </c>
      <c r="J61" s="32">
        <f t="shared" si="34"/>
        <v>20.240000000000002</v>
      </c>
      <c r="K61" s="32">
        <f t="shared" si="35"/>
        <v>6999.75</v>
      </c>
      <c r="L61" s="32">
        <f t="shared" si="36"/>
        <v>11519.85</v>
      </c>
      <c r="M61" s="32">
        <f t="shared" si="37"/>
        <v>18519.599999999999</v>
      </c>
      <c r="N61" s="20">
        <f t="shared" si="25"/>
        <v>3.1125250511577735E-2</v>
      </c>
    </row>
    <row r="62" spans="1:14" ht="26.1" customHeight="1" x14ac:dyDescent="0.2">
      <c r="A62" s="29" t="s">
        <v>146</v>
      </c>
      <c r="B62" s="30" t="s">
        <v>79</v>
      </c>
      <c r="C62" s="29" t="s">
        <v>54</v>
      </c>
      <c r="D62" s="29" t="s">
        <v>80</v>
      </c>
      <c r="E62" s="31" t="s">
        <v>28</v>
      </c>
      <c r="F62" s="30">
        <v>1030</v>
      </c>
      <c r="G62" s="32">
        <v>14.15</v>
      </c>
      <c r="H62" s="32">
        <v>5.49</v>
      </c>
      <c r="I62" s="32">
        <v>11.82</v>
      </c>
      <c r="J62" s="32">
        <f t="shared" si="34"/>
        <v>17.310000000000002</v>
      </c>
      <c r="K62" s="32">
        <f t="shared" si="35"/>
        <v>5654.7</v>
      </c>
      <c r="L62" s="32">
        <f t="shared" si="36"/>
        <v>12174.6</v>
      </c>
      <c r="M62" s="32">
        <f t="shared" si="37"/>
        <v>17829.3</v>
      </c>
      <c r="N62" s="20">
        <f t="shared" si="25"/>
        <v>2.9965087201995342E-2</v>
      </c>
    </row>
    <row r="63" spans="1:14" ht="26.1" customHeight="1" x14ac:dyDescent="0.2">
      <c r="A63" s="29" t="s">
        <v>147</v>
      </c>
      <c r="B63" s="30" t="s">
        <v>82</v>
      </c>
      <c r="C63" s="29" t="s">
        <v>54</v>
      </c>
      <c r="D63" s="29" t="s">
        <v>83</v>
      </c>
      <c r="E63" s="31" t="s">
        <v>28</v>
      </c>
      <c r="F63" s="30">
        <v>65</v>
      </c>
      <c r="G63" s="32">
        <v>23.77</v>
      </c>
      <c r="H63" s="32">
        <v>9.82</v>
      </c>
      <c r="I63" s="32">
        <v>19.260000000000002</v>
      </c>
      <c r="J63" s="32">
        <f t="shared" si="34"/>
        <v>29.080000000000002</v>
      </c>
      <c r="K63" s="32">
        <f t="shared" si="35"/>
        <v>638.29999999999995</v>
      </c>
      <c r="L63" s="32">
        <f t="shared" si="36"/>
        <v>1251.9000000000001</v>
      </c>
      <c r="M63" s="32">
        <f t="shared" si="37"/>
        <v>1890.2</v>
      </c>
      <c r="N63" s="20">
        <f t="shared" si="25"/>
        <v>3.1767936951653513E-3</v>
      </c>
    </row>
    <row r="64" spans="1:14" ht="39" customHeight="1" x14ac:dyDescent="0.2">
      <c r="A64" s="29" t="s">
        <v>148</v>
      </c>
      <c r="B64" s="30" t="s">
        <v>85</v>
      </c>
      <c r="C64" s="29" t="s">
        <v>54</v>
      </c>
      <c r="D64" s="29" t="s">
        <v>86</v>
      </c>
      <c r="E64" s="31" t="s">
        <v>28</v>
      </c>
      <c r="F64" s="30">
        <v>65</v>
      </c>
      <c r="G64" s="32">
        <v>17.86</v>
      </c>
      <c r="H64" s="32">
        <v>10.17</v>
      </c>
      <c r="I64" s="32">
        <v>11.68</v>
      </c>
      <c r="J64" s="32">
        <f t="shared" si="34"/>
        <v>21.85</v>
      </c>
      <c r="K64" s="32">
        <f t="shared" si="35"/>
        <v>661.05</v>
      </c>
      <c r="L64" s="32">
        <f t="shared" si="36"/>
        <v>759.2</v>
      </c>
      <c r="M64" s="32">
        <f t="shared" si="37"/>
        <v>1420.25</v>
      </c>
      <c r="N64" s="20">
        <f t="shared" si="25"/>
        <v>2.3869650013536082E-3</v>
      </c>
    </row>
    <row r="65" spans="1:16" ht="51.95" customHeight="1" x14ac:dyDescent="0.2">
      <c r="A65" s="29" t="s">
        <v>149</v>
      </c>
      <c r="B65" s="30" t="s">
        <v>88</v>
      </c>
      <c r="C65" s="29" t="s">
        <v>54</v>
      </c>
      <c r="D65" s="29" t="s">
        <v>89</v>
      </c>
      <c r="E65" s="31" t="s">
        <v>28</v>
      </c>
      <c r="F65" s="30">
        <v>35</v>
      </c>
      <c r="G65" s="32">
        <v>62.12</v>
      </c>
      <c r="H65" s="32">
        <v>44.24</v>
      </c>
      <c r="I65" s="32">
        <v>31.76</v>
      </c>
      <c r="J65" s="32">
        <f t="shared" si="34"/>
        <v>76</v>
      </c>
      <c r="K65" s="32">
        <f t="shared" si="35"/>
        <v>1548.4</v>
      </c>
      <c r="L65" s="32">
        <f t="shared" si="36"/>
        <v>1111.5999999999999</v>
      </c>
      <c r="M65" s="32">
        <f t="shared" si="37"/>
        <v>2660</v>
      </c>
      <c r="N65" s="20">
        <f t="shared" si="25"/>
        <v>4.4705699022007375E-3</v>
      </c>
    </row>
    <row r="66" spans="1:16" ht="26.1" customHeight="1" x14ac:dyDescent="0.2">
      <c r="A66" s="29" t="s">
        <v>150</v>
      </c>
      <c r="B66" s="30" t="s">
        <v>91</v>
      </c>
      <c r="C66" s="29" t="s">
        <v>54</v>
      </c>
      <c r="D66" s="29" t="s">
        <v>92</v>
      </c>
      <c r="E66" s="31" t="s">
        <v>28</v>
      </c>
      <c r="F66" s="30">
        <v>690</v>
      </c>
      <c r="G66" s="32">
        <v>31.26</v>
      </c>
      <c r="H66" s="32">
        <v>18.46</v>
      </c>
      <c r="I66" s="32">
        <v>19.78</v>
      </c>
      <c r="J66" s="32">
        <f t="shared" si="34"/>
        <v>38.24</v>
      </c>
      <c r="K66" s="32">
        <f t="shared" si="35"/>
        <v>12737.4</v>
      </c>
      <c r="L66" s="32">
        <f t="shared" si="36"/>
        <v>13648.2</v>
      </c>
      <c r="M66" s="32">
        <f t="shared" si="37"/>
        <v>26385.599999999999</v>
      </c>
      <c r="N66" s="20">
        <f t="shared" si="25"/>
        <v>4.4345364365228485E-2</v>
      </c>
    </row>
    <row r="67" spans="1:16" ht="24" customHeight="1" x14ac:dyDescent="0.2">
      <c r="A67" s="26" t="s">
        <v>151</v>
      </c>
      <c r="B67" s="26"/>
      <c r="C67" s="26"/>
      <c r="D67" s="26" t="s">
        <v>100</v>
      </c>
      <c r="E67" s="26"/>
      <c r="F67" s="27"/>
      <c r="G67" s="27"/>
      <c r="H67" s="26"/>
      <c r="I67" s="26"/>
      <c r="J67" s="26"/>
      <c r="K67" s="26"/>
      <c r="L67" s="26"/>
      <c r="M67" s="28">
        <f>M68+M69+M70+M71+M72+M73</f>
        <v>92650.15</v>
      </c>
      <c r="N67" s="19">
        <f t="shared" si="25"/>
        <v>0.1557138992572871</v>
      </c>
    </row>
    <row r="68" spans="1:16" ht="26.1" customHeight="1" x14ac:dyDescent="0.2">
      <c r="A68" s="29" t="s">
        <v>152</v>
      </c>
      <c r="B68" s="30" t="s">
        <v>102</v>
      </c>
      <c r="C68" s="29" t="s">
        <v>54</v>
      </c>
      <c r="D68" s="29" t="s">
        <v>103</v>
      </c>
      <c r="E68" s="31" t="s">
        <v>28</v>
      </c>
      <c r="F68" s="30">
        <v>1340</v>
      </c>
      <c r="G68" s="32">
        <v>2.14</v>
      </c>
      <c r="H68" s="32">
        <v>1.87</v>
      </c>
      <c r="I68" s="32">
        <v>0.74</v>
      </c>
      <c r="J68" s="32">
        <f t="shared" ref="J68:J73" si="38">H68+I68</f>
        <v>2.6100000000000003</v>
      </c>
      <c r="K68" s="32">
        <f t="shared" ref="K68:K73" si="39">TRUNC(F68 * H68, 2)</f>
        <v>2505.8000000000002</v>
      </c>
      <c r="L68" s="32">
        <f t="shared" ref="L68:L73" si="40">TRUNC(F68 * I68, 2)</f>
        <v>991.6</v>
      </c>
      <c r="M68" s="32">
        <f t="shared" ref="M68:M73" si="41">K68+L68</f>
        <v>3497.4</v>
      </c>
      <c r="N68" s="20">
        <f t="shared" si="25"/>
        <v>5.8779590887055866E-3</v>
      </c>
    </row>
    <row r="69" spans="1:16" ht="26.1" customHeight="1" x14ac:dyDescent="0.2">
      <c r="A69" s="29" t="s">
        <v>153</v>
      </c>
      <c r="B69" s="30" t="s">
        <v>73</v>
      </c>
      <c r="C69" s="29" t="s">
        <v>61</v>
      </c>
      <c r="D69" s="29" t="s">
        <v>74</v>
      </c>
      <c r="E69" s="31" t="s">
        <v>28</v>
      </c>
      <c r="F69" s="30">
        <v>575</v>
      </c>
      <c r="G69" s="32">
        <v>3.21</v>
      </c>
      <c r="H69" s="32">
        <v>1.51</v>
      </c>
      <c r="I69" s="32">
        <v>3.32</v>
      </c>
      <c r="J69" s="32">
        <f t="shared" si="38"/>
        <v>4.83</v>
      </c>
      <c r="K69" s="32">
        <f t="shared" si="39"/>
        <v>868.25</v>
      </c>
      <c r="L69" s="32">
        <f t="shared" si="40"/>
        <v>1909</v>
      </c>
      <c r="M69" s="32">
        <f t="shared" si="41"/>
        <v>2777.25</v>
      </c>
      <c r="N69" s="20">
        <f t="shared" si="25"/>
        <v>4.6676279176266914E-3</v>
      </c>
    </row>
    <row r="70" spans="1:16" ht="26.1" customHeight="1" x14ac:dyDescent="0.2">
      <c r="A70" s="29" t="s">
        <v>154</v>
      </c>
      <c r="B70" s="30" t="s">
        <v>106</v>
      </c>
      <c r="C70" s="29" t="s">
        <v>107</v>
      </c>
      <c r="D70" s="29" t="s">
        <v>108</v>
      </c>
      <c r="E70" s="31" t="s">
        <v>28</v>
      </c>
      <c r="F70" s="30">
        <v>575</v>
      </c>
      <c r="G70" s="32">
        <v>37.86</v>
      </c>
      <c r="H70" s="32">
        <v>33.590000000000003</v>
      </c>
      <c r="I70" s="32">
        <v>22.81</v>
      </c>
      <c r="J70" s="32">
        <f t="shared" si="38"/>
        <v>56.400000000000006</v>
      </c>
      <c r="K70" s="32">
        <f t="shared" si="39"/>
        <v>19314.25</v>
      </c>
      <c r="L70" s="32">
        <f t="shared" si="40"/>
        <v>13115.75</v>
      </c>
      <c r="M70" s="32">
        <f t="shared" si="41"/>
        <v>32430</v>
      </c>
      <c r="N70" s="20">
        <f t="shared" ref="N70:N77" si="42">M70 / 595002.44</f>
        <v>5.4503978168560119E-2</v>
      </c>
    </row>
    <row r="71" spans="1:16" ht="51.95" customHeight="1" x14ac:dyDescent="0.2">
      <c r="A71" s="29" t="s">
        <v>155</v>
      </c>
      <c r="B71" s="30" t="s">
        <v>88</v>
      </c>
      <c r="C71" s="29" t="s">
        <v>54</v>
      </c>
      <c r="D71" s="29" t="s">
        <v>156</v>
      </c>
      <c r="E71" s="31" t="s">
        <v>28</v>
      </c>
      <c r="F71" s="30">
        <v>280</v>
      </c>
      <c r="G71" s="32">
        <v>62.12</v>
      </c>
      <c r="H71" s="32">
        <v>44.24</v>
      </c>
      <c r="I71" s="32">
        <v>31.76</v>
      </c>
      <c r="J71" s="32">
        <f t="shared" si="38"/>
        <v>76</v>
      </c>
      <c r="K71" s="32">
        <f t="shared" si="39"/>
        <v>12387.2</v>
      </c>
      <c r="L71" s="32">
        <f t="shared" si="40"/>
        <v>8892.7999999999993</v>
      </c>
      <c r="M71" s="32">
        <f t="shared" si="41"/>
        <v>21280</v>
      </c>
      <c r="N71" s="20">
        <f t="shared" si="42"/>
        <v>3.57645592176059E-2</v>
      </c>
    </row>
    <row r="72" spans="1:16" ht="26.1" customHeight="1" x14ac:dyDescent="0.2">
      <c r="A72" s="29" t="s">
        <v>157</v>
      </c>
      <c r="B72" s="30" t="s">
        <v>112</v>
      </c>
      <c r="C72" s="29" t="s">
        <v>113</v>
      </c>
      <c r="D72" s="29" t="s">
        <v>158</v>
      </c>
      <c r="E72" s="31" t="s">
        <v>28</v>
      </c>
      <c r="F72" s="30">
        <v>765</v>
      </c>
      <c r="G72" s="32">
        <v>4.93</v>
      </c>
      <c r="H72" s="32">
        <v>1.73</v>
      </c>
      <c r="I72" s="32">
        <v>3.38</v>
      </c>
      <c r="J72" s="32">
        <f t="shared" si="38"/>
        <v>5.1099999999999994</v>
      </c>
      <c r="K72" s="32">
        <f t="shared" si="39"/>
        <v>1323.45</v>
      </c>
      <c r="L72" s="32">
        <f t="shared" si="40"/>
        <v>2585.6999999999998</v>
      </c>
      <c r="M72" s="32">
        <f t="shared" si="41"/>
        <v>3909.1499999999996</v>
      </c>
      <c r="N72" s="20">
        <f t="shared" si="42"/>
        <v>6.5699730575894781E-3</v>
      </c>
    </row>
    <row r="73" spans="1:16" ht="26.1" customHeight="1" x14ac:dyDescent="0.2">
      <c r="A73" s="29" t="s">
        <v>159</v>
      </c>
      <c r="B73" s="30" t="s">
        <v>116</v>
      </c>
      <c r="C73" s="29" t="s">
        <v>107</v>
      </c>
      <c r="D73" s="29" t="s">
        <v>138</v>
      </c>
      <c r="E73" s="31" t="s">
        <v>28</v>
      </c>
      <c r="F73" s="30">
        <v>765</v>
      </c>
      <c r="G73" s="32">
        <v>25.23</v>
      </c>
      <c r="H73" s="32">
        <v>22.37</v>
      </c>
      <c r="I73" s="32">
        <v>15.22</v>
      </c>
      <c r="J73" s="32">
        <f t="shared" si="38"/>
        <v>37.590000000000003</v>
      </c>
      <c r="K73" s="32">
        <f t="shared" si="39"/>
        <v>17113.05</v>
      </c>
      <c r="L73" s="32">
        <f t="shared" si="40"/>
        <v>11643.3</v>
      </c>
      <c r="M73" s="32">
        <f t="shared" si="41"/>
        <v>28756.35</v>
      </c>
      <c r="N73" s="20">
        <f t="shared" si="42"/>
        <v>4.8329801807199313E-2</v>
      </c>
    </row>
    <row r="74" spans="1:16" ht="24" customHeight="1" x14ac:dyDescent="0.2">
      <c r="A74" s="23" t="s">
        <v>160</v>
      </c>
      <c r="B74" s="23"/>
      <c r="C74" s="23"/>
      <c r="D74" s="23" t="s">
        <v>161</v>
      </c>
      <c r="E74" s="23"/>
      <c r="F74" s="24"/>
      <c r="G74" s="24"/>
      <c r="H74" s="23"/>
      <c r="I74" s="23"/>
      <c r="J74" s="23"/>
      <c r="K74" s="23"/>
      <c r="L74" s="23"/>
      <c r="M74" s="25">
        <f>M75+M76+M77</f>
        <v>17128.079999999998</v>
      </c>
      <c r="N74" s="19">
        <f t="shared" si="42"/>
        <v>2.8786571026498647E-2</v>
      </c>
    </row>
    <row r="75" spans="1:16" ht="65.099999999999994" customHeight="1" x14ac:dyDescent="0.2">
      <c r="A75" s="36" t="s">
        <v>162</v>
      </c>
      <c r="B75" s="37" t="s">
        <v>163</v>
      </c>
      <c r="C75" s="36" t="s">
        <v>54</v>
      </c>
      <c r="D75" s="42" t="s">
        <v>205</v>
      </c>
      <c r="E75" s="38" t="s">
        <v>164</v>
      </c>
      <c r="F75" s="37">
        <v>24</v>
      </c>
      <c r="G75" s="39">
        <v>33</v>
      </c>
      <c r="H75" s="39">
        <v>0</v>
      </c>
      <c r="I75" s="39">
        <v>40.369999999999997</v>
      </c>
      <c r="J75" s="39">
        <f>H75+I75</f>
        <v>40.369999999999997</v>
      </c>
      <c r="K75" s="39">
        <f>TRUNC(F75 * H75, 2)</f>
        <v>0</v>
      </c>
      <c r="L75" s="39">
        <f>TRUNC(F75 * I75, 2)</f>
        <v>968.88</v>
      </c>
      <c r="M75" s="39">
        <f>K75+L75</f>
        <v>968.88</v>
      </c>
      <c r="N75" s="21">
        <f t="shared" si="42"/>
        <v>1.6283630702421995E-3</v>
      </c>
    </row>
    <row r="76" spans="1:16" ht="26.1" customHeight="1" x14ac:dyDescent="0.2">
      <c r="A76" s="29" t="s">
        <v>165</v>
      </c>
      <c r="B76" s="30" t="s">
        <v>166</v>
      </c>
      <c r="C76" s="29" t="s">
        <v>54</v>
      </c>
      <c r="D76" s="29" t="s">
        <v>167</v>
      </c>
      <c r="E76" s="31" t="s">
        <v>168</v>
      </c>
      <c r="F76" s="30">
        <v>360</v>
      </c>
      <c r="G76" s="32">
        <v>20.190000000000001</v>
      </c>
      <c r="H76" s="32">
        <v>1</v>
      </c>
      <c r="I76" s="32">
        <v>23.7</v>
      </c>
      <c r="J76" s="32">
        <f t="shared" ref="J76" si="43">H76+I76</f>
        <v>24.7</v>
      </c>
      <c r="K76" s="32">
        <f t="shared" ref="K76" si="44">TRUNC(F76 * H76, 2)</f>
        <v>360</v>
      </c>
      <c r="L76" s="32">
        <f t="shared" ref="L76" si="45">TRUNC(F76 * I76, 2)</f>
        <v>8532</v>
      </c>
      <c r="M76" s="32">
        <f t="shared" ref="M76" si="46">K76+L76</f>
        <v>8892</v>
      </c>
      <c r="N76" s="20">
        <f t="shared" si="42"/>
        <v>1.4944476530213894E-2</v>
      </c>
    </row>
    <row r="77" spans="1:16" ht="65.099999999999994" customHeight="1" x14ac:dyDescent="0.2">
      <c r="A77" s="36" t="s">
        <v>169</v>
      </c>
      <c r="B77" s="37" t="s">
        <v>170</v>
      </c>
      <c r="C77" s="36" t="s">
        <v>54</v>
      </c>
      <c r="D77" s="42" t="s">
        <v>204</v>
      </c>
      <c r="E77" s="38" t="s">
        <v>171</v>
      </c>
      <c r="F77" s="37">
        <v>240</v>
      </c>
      <c r="G77" s="39">
        <v>24.75</v>
      </c>
      <c r="H77" s="39">
        <v>0</v>
      </c>
      <c r="I77" s="39">
        <v>30.28</v>
      </c>
      <c r="J77" s="39">
        <f>H77+I77</f>
        <v>30.28</v>
      </c>
      <c r="K77" s="39">
        <f>TRUNC(F77 * H77, 2)</f>
        <v>0</v>
      </c>
      <c r="L77" s="39">
        <f>TRUNC(F77 * I77, 2)</f>
        <v>7267.2</v>
      </c>
      <c r="M77" s="39">
        <f>K77+L77</f>
        <v>7267.2</v>
      </c>
      <c r="N77" s="21">
        <f t="shared" si="42"/>
        <v>1.2213731426042556E-2</v>
      </c>
    </row>
    <row r="78" spans="1:16" x14ac:dyDescent="0.2">
      <c r="A78" s="40"/>
      <c r="B78" s="40"/>
      <c r="C78" s="40"/>
      <c r="D78" s="40"/>
      <c r="E78" s="40"/>
      <c r="F78" s="40"/>
      <c r="G78" s="40"/>
      <c r="H78" s="40"/>
      <c r="I78" s="40"/>
      <c r="J78" s="40" t="s">
        <v>172</v>
      </c>
      <c r="K78" s="41">
        <v>377246.62</v>
      </c>
      <c r="L78" s="40" t="s">
        <v>173</v>
      </c>
      <c r="M78" s="41">
        <f>M6+M12+M14+M16+M21+M41+M57+M74</f>
        <v>626403.99999999988</v>
      </c>
      <c r="N78" s="4"/>
      <c r="P78" s="4"/>
    </row>
    <row r="79" spans="1:16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6" x14ac:dyDescent="0.2">
      <c r="A80" s="71"/>
      <c r="B80" s="71"/>
      <c r="C80" s="71"/>
      <c r="D80" s="5"/>
      <c r="E80" s="4"/>
      <c r="F80" s="4"/>
      <c r="G80" s="4"/>
      <c r="H80" s="4"/>
      <c r="I80" s="4"/>
      <c r="J80" s="72" t="s">
        <v>174</v>
      </c>
      <c r="K80" s="71"/>
      <c r="L80" s="73">
        <v>512067.55</v>
      </c>
      <c r="M80" s="71"/>
      <c r="N80" s="71"/>
    </row>
    <row r="81" spans="1:14" x14ac:dyDescent="0.2">
      <c r="A81" s="71"/>
      <c r="B81" s="71"/>
      <c r="C81" s="71"/>
      <c r="D81" s="5"/>
      <c r="E81" s="4"/>
      <c r="F81" s="4"/>
      <c r="G81" s="4"/>
      <c r="H81" s="4"/>
      <c r="I81" s="4"/>
      <c r="J81" s="72" t="s">
        <v>175</v>
      </c>
      <c r="K81" s="71"/>
      <c r="L81" s="73">
        <v>114336.45</v>
      </c>
      <c r="M81" s="71"/>
      <c r="N81" s="71"/>
    </row>
    <row r="82" spans="1:14" x14ac:dyDescent="0.2">
      <c r="A82" s="71"/>
      <c r="B82" s="71"/>
      <c r="C82" s="71"/>
      <c r="D82" s="5"/>
      <c r="E82" s="4"/>
      <c r="F82" s="4"/>
      <c r="G82" s="4"/>
      <c r="H82" s="4"/>
      <c r="I82" s="4"/>
      <c r="J82" s="72" t="s">
        <v>176</v>
      </c>
      <c r="K82" s="71"/>
      <c r="L82" s="73">
        <f>L80+L81</f>
        <v>626404</v>
      </c>
      <c r="M82" s="71"/>
      <c r="N82" s="71"/>
    </row>
    <row r="84" spans="1:14" ht="22.5" customHeight="1" thickBot="1" x14ac:dyDescent="0.25"/>
    <row r="85" spans="1:14" ht="15" x14ac:dyDescent="0.2">
      <c r="A85" s="74" t="s">
        <v>177</v>
      </c>
      <c r="B85" s="75"/>
      <c r="C85" s="75"/>
      <c r="D85" s="75"/>
      <c r="E85" s="76"/>
      <c r="H85" s="85" t="s">
        <v>1</v>
      </c>
      <c r="I85" s="85"/>
      <c r="J85" s="85"/>
    </row>
    <row r="86" spans="1:14" ht="14.25" customHeight="1" x14ac:dyDescent="0.2">
      <c r="A86" s="77"/>
      <c r="B86" s="78"/>
      <c r="C86" s="78"/>
      <c r="D86" s="78"/>
      <c r="E86" s="79"/>
      <c r="H86" s="44" t="s">
        <v>203</v>
      </c>
      <c r="I86" s="44"/>
      <c r="J86" s="44"/>
      <c r="K86" s="44"/>
    </row>
    <row r="87" spans="1:14" x14ac:dyDescent="0.2">
      <c r="A87" s="7" t="s">
        <v>178</v>
      </c>
      <c r="B87" s="70" t="s">
        <v>179</v>
      </c>
      <c r="C87" s="69"/>
      <c r="D87" s="8" t="s">
        <v>180</v>
      </c>
      <c r="E87" s="9" t="s">
        <v>181</v>
      </c>
      <c r="H87" s="44"/>
      <c r="I87" s="44"/>
      <c r="J87" s="44"/>
      <c r="K87" s="44"/>
    </row>
    <row r="88" spans="1:14" ht="14.25" customHeight="1" x14ac:dyDescent="0.2">
      <c r="A88" s="67"/>
      <c r="B88" s="68"/>
      <c r="C88" s="69"/>
      <c r="D88" s="8" t="s">
        <v>182</v>
      </c>
      <c r="E88" s="10">
        <f>SUM(E89:E92)</f>
        <v>7.3000000000000009E-2</v>
      </c>
      <c r="H88" s="44"/>
      <c r="I88" s="44"/>
      <c r="J88" s="44"/>
      <c r="K88" s="44"/>
    </row>
    <row r="89" spans="1:14" x14ac:dyDescent="0.2">
      <c r="A89" s="11">
        <v>1</v>
      </c>
      <c r="B89" s="62" t="s">
        <v>183</v>
      </c>
      <c r="C89" s="63"/>
      <c r="D89" s="12" t="s">
        <v>184</v>
      </c>
      <c r="E89" s="13">
        <v>0.04</v>
      </c>
      <c r="H89" s="44"/>
      <c r="I89" s="44"/>
      <c r="J89" s="44"/>
      <c r="K89" s="44"/>
    </row>
    <row r="90" spans="1:14" ht="14.25" customHeight="1" x14ac:dyDescent="0.2">
      <c r="A90" s="11">
        <v>2</v>
      </c>
      <c r="B90" s="62" t="s">
        <v>185</v>
      </c>
      <c r="C90" s="63"/>
      <c r="D90" s="12" t="s">
        <v>186</v>
      </c>
      <c r="E90" s="13">
        <v>8.0000000000000002E-3</v>
      </c>
      <c r="H90" s="44"/>
      <c r="I90" s="44"/>
      <c r="J90" s="44"/>
      <c r="K90" s="44"/>
    </row>
    <row r="91" spans="1:14" x14ac:dyDescent="0.2">
      <c r="A91" s="11">
        <v>2</v>
      </c>
      <c r="B91" s="62" t="s">
        <v>187</v>
      </c>
      <c r="C91" s="63"/>
      <c r="D91" s="12" t="s">
        <v>188</v>
      </c>
      <c r="E91" s="13">
        <v>1.2699999999999999E-2</v>
      </c>
      <c r="H91" s="44"/>
      <c r="I91" s="44"/>
      <c r="J91" s="44"/>
      <c r="K91" s="44"/>
    </row>
    <row r="92" spans="1:14" ht="14.25" customHeight="1" x14ac:dyDescent="0.2">
      <c r="A92" s="11">
        <v>3</v>
      </c>
      <c r="B92" s="62" t="s">
        <v>189</v>
      </c>
      <c r="C92" s="63"/>
      <c r="D92" s="12" t="s">
        <v>190</v>
      </c>
      <c r="E92" s="13">
        <v>1.23E-2</v>
      </c>
      <c r="H92" s="44"/>
      <c r="I92" s="44"/>
      <c r="J92" s="44"/>
      <c r="K92" s="44"/>
    </row>
    <row r="93" spans="1:14" x14ac:dyDescent="0.2">
      <c r="A93" s="67"/>
      <c r="B93" s="68"/>
      <c r="C93" s="69"/>
      <c r="D93" s="8" t="s">
        <v>191</v>
      </c>
      <c r="E93" s="10">
        <f>E94</f>
        <v>7.3999999999999996E-2</v>
      </c>
      <c r="H93" s="44"/>
      <c r="I93" s="44"/>
      <c r="J93" s="44"/>
      <c r="K93" s="44"/>
    </row>
    <row r="94" spans="1:14" ht="14.25" customHeight="1" x14ac:dyDescent="0.2">
      <c r="A94" s="11">
        <v>5</v>
      </c>
      <c r="B94" s="62" t="s">
        <v>192</v>
      </c>
      <c r="C94" s="63"/>
      <c r="D94" s="12" t="s">
        <v>193</v>
      </c>
      <c r="E94" s="13">
        <v>7.3999999999999996E-2</v>
      </c>
      <c r="H94" s="44"/>
      <c r="I94" s="44"/>
      <c r="J94" s="44"/>
      <c r="K94" s="44"/>
    </row>
    <row r="95" spans="1:14" x14ac:dyDescent="0.2">
      <c r="A95" s="67"/>
      <c r="B95" s="68"/>
      <c r="C95" s="69"/>
      <c r="D95" s="14" t="s">
        <v>194</v>
      </c>
      <c r="E95" s="10">
        <f>SUM(E96:E99)</f>
        <v>5.6499999999999995E-2</v>
      </c>
      <c r="H95" s="44"/>
      <c r="I95" s="44"/>
      <c r="J95" s="44"/>
      <c r="K95" s="44"/>
    </row>
    <row r="96" spans="1:14" ht="14.25" customHeight="1" x14ac:dyDescent="0.2">
      <c r="A96" s="11">
        <v>6</v>
      </c>
      <c r="B96" s="62" t="s">
        <v>195</v>
      </c>
      <c r="C96" s="63"/>
      <c r="D96" s="59" t="s">
        <v>196</v>
      </c>
      <c r="E96" s="13">
        <v>0.03</v>
      </c>
      <c r="H96" s="44"/>
      <c r="I96" s="44"/>
      <c r="J96" s="44"/>
      <c r="K96" s="44"/>
    </row>
    <row r="97" spans="1:14" x14ac:dyDescent="0.2">
      <c r="A97" s="11">
        <v>7</v>
      </c>
      <c r="B97" s="62" t="s">
        <v>197</v>
      </c>
      <c r="C97" s="63"/>
      <c r="D97" s="60"/>
      <c r="E97" s="13">
        <v>6.4999999999999997E-3</v>
      </c>
      <c r="H97" s="44"/>
      <c r="I97" s="44"/>
      <c r="J97" s="44"/>
      <c r="K97" s="44"/>
    </row>
    <row r="98" spans="1:14" ht="14.25" customHeight="1" x14ac:dyDescent="0.2">
      <c r="A98" s="11">
        <v>8</v>
      </c>
      <c r="B98" s="62" t="s">
        <v>198</v>
      </c>
      <c r="C98" s="63"/>
      <c r="D98" s="60"/>
      <c r="E98" s="13">
        <v>0.02</v>
      </c>
      <c r="H98" s="44"/>
      <c r="I98" s="44"/>
      <c r="J98" s="44"/>
      <c r="K98" s="44"/>
    </row>
    <row r="99" spans="1:14" x14ac:dyDescent="0.2">
      <c r="A99" s="11">
        <v>9</v>
      </c>
      <c r="B99" s="62" t="s">
        <v>199</v>
      </c>
      <c r="C99" s="63"/>
      <c r="D99" s="61"/>
      <c r="E99" s="13">
        <v>0</v>
      </c>
      <c r="H99" s="44"/>
      <c r="I99" s="44"/>
      <c r="J99" s="44"/>
      <c r="K99" s="44"/>
    </row>
    <row r="100" spans="1:14" ht="14.25" customHeight="1" x14ac:dyDescent="0.2">
      <c r="A100" s="64" t="s">
        <v>200</v>
      </c>
      <c r="B100" s="65"/>
      <c r="C100" s="66"/>
      <c r="D100" s="15"/>
      <c r="E100" s="16">
        <f>(((1+E89+E90+E91)*(1+E92)*(1+E94))/(1-E96-E97-E98-E99))-1</f>
        <v>0.22226164190779008</v>
      </c>
      <c r="H100" s="44"/>
      <c r="I100" s="44"/>
      <c r="J100" s="44"/>
      <c r="K100" s="44"/>
    </row>
    <row r="101" spans="1:14" ht="15" thickBot="1" x14ac:dyDescent="0.25">
      <c r="A101" s="47" t="s">
        <v>202</v>
      </c>
      <c r="B101" s="48"/>
      <c r="C101" s="48"/>
      <c r="D101" s="49"/>
      <c r="E101" s="17"/>
      <c r="H101" s="44"/>
      <c r="I101" s="44"/>
      <c r="J101" s="44"/>
      <c r="K101" s="44"/>
    </row>
    <row r="102" spans="1:14" ht="15.75" x14ac:dyDescent="0.2">
      <c r="A102" s="18"/>
      <c r="B102" s="18"/>
      <c r="C102" s="18"/>
      <c r="D102" s="18"/>
      <c r="E102" s="18"/>
      <c r="H102" s="44"/>
      <c r="I102" s="44"/>
      <c r="J102" s="44"/>
      <c r="K102" s="44"/>
    </row>
    <row r="103" spans="1:14" x14ac:dyDescent="0.2">
      <c r="A103" s="50" t="s">
        <v>201</v>
      </c>
      <c r="B103" s="51"/>
      <c r="C103" s="51"/>
      <c r="D103" s="51"/>
      <c r="E103" s="52"/>
      <c r="H103" s="44"/>
      <c r="I103" s="44"/>
      <c r="J103" s="44"/>
      <c r="K103" s="44"/>
    </row>
    <row r="104" spans="1:14" x14ac:dyDescent="0.2">
      <c r="A104" s="53"/>
      <c r="B104" s="54"/>
      <c r="C104" s="54"/>
      <c r="D104" s="54"/>
      <c r="E104" s="55"/>
      <c r="H104" s="44"/>
      <c r="I104" s="44"/>
      <c r="J104" s="44"/>
      <c r="K104" s="44"/>
    </row>
    <row r="105" spans="1:14" x14ac:dyDescent="0.2">
      <c r="A105" s="56"/>
      <c r="B105" s="57"/>
      <c r="C105" s="57"/>
      <c r="D105" s="57"/>
      <c r="E105" s="58"/>
      <c r="H105" s="44"/>
      <c r="I105" s="44"/>
      <c r="J105" s="44"/>
      <c r="K105" s="44"/>
    </row>
    <row r="107" spans="1:14" ht="51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36" customHeight="1" x14ac:dyDescent="0.2">
      <c r="A108" s="45" t="s">
        <v>207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</row>
    <row r="109" spans="1:14" ht="6.75" customHeight="1" x14ac:dyDescent="0.2"/>
    <row r="110" spans="1:14" x14ac:dyDescent="0.2">
      <c r="A110" s="43" t="s">
        <v>206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</row>
  </sheetData>
  <mergeCells count="46">
    <mergeCell ref="H1:J1"/>
    <mergeCell ref="K1:N1"/>
    <mergeCell ref="H2:J2"/>
    <mergeCell ref="K2:N2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J82:K82"/>
    <mergeCell ref="L82:N82"/>
    <mergeCell ref="A85:E86"/>
    <mergeCell ref="A80:C80"/>
    <mergeCell ref="J80:K80"/>
    <mergeCell ref="L80:N80"/>
    <mergeCell ref="A81:C81"/>
    <mergeCell ref="J81:K81"/>
    <mergeCell ref="L81:N81"/>
    <mergeCell ref="H85:J85"/>
    <mergeCell ref="A88:C88"/>
    <mergeCell ref="B89:C89"/>
    <mergeCell ref="B90:C90"/>
    <mergeCell ref="B91:C91"/>
    <mergeCell ref="A82:C82"/>
    <mergeCell ref="A110:M110"/>
    <mergeCell ref="H86:K105"/>
    <mergeCell ref="A108:N108"/>
    <mergeCell ref="A101:D101"/>
    <mergeCell ref="A103:E105"/>
    <mergeCell ref="D96:D99"/>
    <mergeCell ref="B97:C97"/>
    <mergeCell ref="B98:C98"/>
    <mergeCell ref="B99:C99"/>
    <mergeCell ref="A100:C100"/>
    <mergeCell ref="B92:C92"/>
    <mergeCell ref="A93:C93"/>
    <mergeCell ref="B94:C94"/>
    <mergeCell ref="A95:C95"/>
    <mergeCell ref="B96:C96"/>
    <mergeCell ref="B87:C87"/>
  </mergeCells>
  <pageMargins left="0.23622047244094491" right="0.23622047244094491" top="0.74803149606299213" bottom="0.74803149606299213" header="0.31496062992125984" footer="0.31496062992125984"/>
  <pageSetup paperSize="9" scale="78" fitToHeight="0" orientation="landscape" r:id="rId1"/>
  <headerFooter>
    <oddHeader>&amp;L &amp;C &amp;R</oddHeader>
    <oddFooter>&amp;L &amp;C Avenida Roraima, s/n - Universidade Federal de Santa Maria Cidade Universitária - Camobi - Santa Maria / RS
 &amp;R&amp;P/&amp;N</oddFooter>
  </headerFooter>
  <rowBreaks count="3" manualBreakCount="3">
    <brk id="19" max="13" man="1"/>
    <brk id="66" max="13" man="1"/>
    <brk id="83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FABIANA REZENDE</cp:lastModifiedBy>
  <cp:revision>0</cp:revision>
  <cp:lastPrinted>2025-09-19T02:20:54Z</cp:lastPrinted>
  <dcterms:created xsi:type="dcterms:W3CDTF">2025-09-15T13:50:30Z</dcterms:created>
  <dcterms:modified xsi:type="dcterms:W3CDTF">2025-09-19T02:20:59Z</dcterms:modified>
</cp:coreProperties>
</file>